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živatel\Documents\EU dotace 2021\Data ČSÚ a jiné podklady\Statistiky _ ČSÚ_files\"/>
    </mc:Choice>
  </mc:AlternateContent>
  <bookViews>
    <workbookView xWindow="0" yWindow="0" windowWidth="28800" windowHeight="12300" activeTab="2"/>
  </bookViews>
  <sheets>
    <sheet name="Půda" sheetId="1" r:id="rId1"/>
    <sheet name="Ob. struktura a změna počtu" sheetId="2" r:id="rId2"/>
    <sheet name="Ob.  stárnutí" sheetId="12" r:id="rId3"/>
  </sheets>
  <definedNames>
    <definedName name="_xlnm._FilterDatabase" localSheetId="2" hidden="1">'Ob.  stárnutí'!$A$49:$BI$49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111" i="12" l="1"/>
  <c r="BH97" i="12"/>
  <c r="BB111" i="12"/>
  <c r="BI111" i="12"/>
  <c r="BI97" i="12"/>
  <c r="BB97" i="12"/>
  <c r="AX111" i="12"/>
  <c r="AX97" i="12"/>
  <c r="AY111" i="12"/>
  <c r="AR111" i="12"/>
  <c r="AY97" i="12"/>
  <c r="AR97" i="12"/>
  <c r="AN111" i="12"/>
  <c r="AN97" i="12"/>
  <c r="AO111" i="12"/>
  <c r="AO97" i="12"/>
  <c r="AH111" i="12"/>
  <c r="AH97" i="12"/>
  <c r="AD111" i="12"/>
  <c r="X111" i="12"/>
  <c r="AE111" i="12"/>
  <c r="AD97" i="12"/>
  <c r="AE97" i="12"/>
  <c r="X97" i="12"/>
  <c r="T111" i="12"/>
  <c r="N111" i="12"/>
  <c r="U111" i="12"/>
  <c r="T97" i="12"/>
  <c r="U97" i="12"/>
  <c r="N97" i="12"/>
  <c r="I111" i="12"/>
  <c r="C111" i="12"/>
  <c r="C97" i="12"/>
  <c r="J97" i="12"/>
  <c r="I97" i="12" s="1"/>
  <c r="BB59" i="12"/>
  <c r="AR59" i="12"/>
  <c r="AH59" i="12"/>
  <c r="X59" i="12"/>
  <c r="N59" i="12"/>
  <c r="C59" i="12"/>
  <c r="BI58" i="12"/>
  <c r="AY58" i="12"/>
  <c r="AO58" i="12"/>
  <c r="AE58" i="12"/>
  <c r="U58" i="12"/>
  <c r="J58" i="12"/>
  <c r="BI109" i="12"/>
  <c r="AY109" i="12"/>
  <c r="AO109" i="12"/>
  <c r="AE109" i="12"/>
  <c r="U109" i="12"/>
  <c r="J109" i="12"/>
  <c r="BI92" i="12"/>
  <c r="AY92" i="12"/>
  <c r="AO92" i="12"/>
  <c r="AE92" i="12"/>
  <c r="U92" i="12"/>
  <c r="J92" i="12"/>
  <c r="BI86" i="12"/>
  <c r="AY86" i="12"/>
  <c r="AO86" i="12"/>
  <c r="AE86" i="12"/>
  <c r="U86" i="12"/>
  <c r="J86" i="12"/>
  <c r="BI105" i="12"/>
  <c r="AY105" i="12"/>
  <c r="AO105" i="12"/>
  <c r="AE105" i="12"/>
  <c r="U105" i="12"/>
  <c r="J105" i="12"/>
  <c r="BI49" i="12"/>
  <c r="AY49" i="12"/>
  <c r="AO49" i="12"/>
  <c r="AE49" i="12"/>
  <c r="AE59" i="12" s="1"/>
  <c r="AD59" i="12" s="1"/>
  <c r="U49" i="12"/>
  <c r="J49" i="12"/>
  <c r="BI52" i="12"/>
  <c r="AY52" i="12"/>
  <c r="AO52" i="12"/>
  <c r="AE52" i="12"/>
  <c r="U52" i="12"/>
  <c r="J52" i="12"/>
  <c r="BI87" i="12"/>
  <c r="AY87" i="12"/>
  <c r="AO87" i="12"/>
  <c r="AE87" i="12"/>
  <c r="U87" i="12"/>
  <c r="J87" i="12"/>
  <c r="BI53" i="12"/>
  <c r="AY53" i="12"/>
  <c r="AO53" i="12"/>
  <c r="AE53" i="12"/>
  <c r="U53" i="12"/>
  <c r="J53" i="12"/>
  <c r="BI110" i="12"/>
  <c r="AY110" i="12"/>
  <c r="AO110" i="12"/>
  <c r="AE110" i="12"/>
  <c r="U110" i="12"/>
  <c r="J110" i="12"/>
  <c r="BI57" i="12"/>
  <c r="AY57" i="12"/>
  <c r="AO57" i="12"/>
  <c r="AE57" i="12"/>
  <c r="U57" i="12"/>
  <c r="J57" i="12"/>
  <c r="BI93" i="12"/>
  <c r="AY93" i="12"/>
  <c r="AO93" i="12"/>
  <c r="AE93" i="12"/>
  <c r="U93" i="12"/>
  <c r="J93" i="12"/>
  <c r="BI108" i="12"/>
  <c r="AY108" i="12"/>
  <c r="AO108" i="12"/>
  <c r="AE108" i="12"/>
  <c r="U108" i="12"/>
  <c r="J108" i="12"/>
  <c r="BI91" i="12"/>
  <c r="AY91" i="12"/>
  <c r="AO91" i="12"/>
  <c r="AE91" i="12"/>
  <c r="U91" i="12"/>
  <c r="J91" i="12"/>
  <c r="BI107" i="12"/>
  <c r="AY107" i="12"/>
  <c r="AO107" i="12"/>
  <c r="AE107" i="12"/>
  <c r="U107" i="12"/>
  <c r="J107" i="12"/>
  <c r="BI54" i="12"/>
  <c r="AY54" i="12"/>
  <c r="AO54" i="12"/>
  <c r="AE54" i="12"/>
  <c r="U54" i="12"/>
  <c r="J54" i="12"/>
  <c r="BI96" i="12"/>
  <c r="AY96" i="12"/>
  <c r="AO96" i="12"/>
  <c r="AE96" i="12"/>
  <c r="U96" i="12"/>
  <c r="J96" i="12"/>
  <c r="BI95" i="12"/>
  <c r="AY95" i="12"/>
  <c r="AO95" i="12"/>
  <c r="AE95" i="12"/>
  <c r="U95" i="12"/>
  <c r="J95" i="12"/>
  <c r="BI50" i="12"/>
  <c r="AY50" i="12"/>
  <c r="AO50" i="12"/>
  <c r="AE50" i="12"/>
  <c r="U50" i="12"/>
  <c r="J50" i="12"/>
  <c r="BI106" i="12"/>
  <c r="AY106" i="12"/>
  <c r="AO106" i="12"/>
  <c r="AE106" i="12"/>
  <c r="U106" i="12"/>
  <c r="J106" i="12"/>
  <c r="BI56" i="12"/>
  <c r="AY56" i="12"/>
  <c r="AO56" i="12"/>
  <c r="AE56" i="12"/>
  <c r="U56" i="12"/>
  <c r="J56" i="12"/>
  <c r="BI89" i="12"/>
  <c r="AY89" i="12"/>
  <c r="AO89" i="12"/>
  <c r="AE89" i="12"/>
  <c r="U89" i="12"/>
  <c r="J89" i="12"/>
  <c r="BI90" i="12"/>
  <c r="AY90" i="12"/>
  <c r="AO90" i="12"/>
  <c r="AE90" i="12"/>
  <c r="U90" i="12"/>
  <c r="J90" i="12"/>
  <c r="BI88" i="12"/>
  <c r="AY88" i="12"/>
  <c r="AO88" i="12"/>
  <c r="AE88" i="12"/>
  <c r="U88" i="12"/>
  <c r="J88" i="12"/>
  <c r="BI94" i="12"/>
  <c r="AY94" i="12"/>
  <c r="AO94" i="12"/>
  <c r="AE94" i="12"/>
  <c r="U94" i="12"/>
  <c r="J94" i="12"/>
  <c r="BI55" i="12"/>
  <c r="AY55" i="12"/>
  <c r="AO55" i="12"/>
  <c r="AE55" i="12"/>
  <c r="U55" i="12"/>
  <c r="J55" i="12"/>
  <c r="BI104" i="12"/>
  <c r="AY104" i="12"/>
  <c r="AO104" i="12"/>
  <c r="AE104" i="12"/>
  <c r="U104" i="12"/>
  <c r="J104" i="12"/>
  <c r="J111" i="12" s="1"/>
  <c r="BI51" i="12"/>
  <c r="AY51" i="12"/>
  <c r="AO51" i="12"/>
  <c r="AE51" i="12"/>
  <c r="U51" i="12"/>
  <c r="J51" i="12"/>
  <c r="O38" i="12"/>
  <c r="P38" i="12"/>
  <c r="Q38" i="12"/>
  <c r="R38" i="12"/>
  <c r="S38" i="12"/>
  <c r="N38" i="12"/>
  <c r="U11" i="12"/>
  <c r="U12" i="12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Y38" i="12"/>
  <c r="Z38" i="12"/>
  <c r="AA38" i="12"/>
  <c r="AB38" i="12"/>
  <c r="AC38" i="12"/>
  <c r="X38" i="12"/>
  <c r="AE11" i="12"/>
  <c r="AE12" i="12"/>
  <c r="AE13" i="12"/>
  <c r="AE14" i="12"/>
  <c r="AE15" i="12"/>
  <c r="AE16" i="12"/>
  <c r="AE17" i="12"/>
  <c r="AE18" i="12"/>
  <c r="AE19" i="12"/>
  <c r="AE20" i="12"/>
  <c r="AE21" i="12"/>
  <c r="AE22" i="12"/>
  <c r="AE23" i="12"/>
  <c r="AE24" i="12"/>
  <c r="AE25" i="12"/>
  <c r="AE26" i="12"/>
  <c r="AE27" i="12"/>
  <c r="AE28" i="12"/>
  <c r="AE29" i="12"/>
  <c r="AE30" i="12"/>
  <c r="AE31" i="12"/>
  <c r="AE32" i="12"/>
  <c r="AE33" i="12"/>
  <c r="AE34" i="12"/>
  <c r="AE35" i="12"/>
  <c r="AE36" i="12"/>
  <c r="AE37" i="12"/>
  <c r="AI38" i="12"/>
  <c r="AJ38" i="12"/>
  <c r="AK38" i="12"/>
  <c r="AL38" i="12"/>
  <c r="AM38" i="12"/>
  <c r="AH38" i="12"/>
  <c r="AO10" i="12"/>
  <c r="AO11" i="12"/>
  <c r="AO12" i="12"/>
  <c r="AO13" i="12"/>
  <c r="AO14" i="12"/>
  <c r="AO15" i="12"/>
  <c r="AO16" i="12"/>
  <c r="AO17" i="12"/>
  <c r="AO18" i="12"/>
  <c r="AO19" i="12"/>
  <c r="AO20" i="12"/>
  <c r="AO21" i="12"/>
  <c r="AO22" i="12"/>
  <c r="AO23" i="12"/>
  <c r="AO24" i="12"/>
  <c r="AO25" i="12"/>
  <c r="AO26" i="12"/>
  <c r="AO27" i="12"/>
  <c r="AO28" i="12"/>
  <c r="AO29" i="12"/>
  <c r="AO30" i="12"/>
  <c r="AO31" i="12"/>
  <c r="AO32" i="12"/>
  <c r="AO33" i="12"/>
  <c r="AO34" i="12"/>
  <c r="AO35" i="12"/>
  <c r="AO36" i="12"/>
  <c r="AO37" i="12"/>
  <c r="AS38" i="12"/>
  <c r="AT38" i="12"/>
  <c r="AU38" i="12"/>
  <c r="AV38" i="12"/>
  <c r="AW38" i="12"/>
  <c r="AR38" i="12"/>
  <c r="AY11" i="12"/>
  <c r="AY12" i="12"/>
  <c r="AY13" i="12"/>
  <c r="AY14" i="12"/>
  <c r="AY15" i="12"/>
  <c r="AY16" i="12"/>
  <c r="AY17" i="12"/>
  <c r="AY18" i="12"/>
  <c r="AY19" i="12"/>
  <c r="AY20" i="12"/>
  <c r="AY21" i="12"/>
  <c r="AY22" i="12"/>
  <c r="AY23" i="12"/>
  <c r="AY24" i="12"/>
  <c r="AY25" i="12"/>
  <c r="AY26" i="12"/>
  <c r="AY27" i="12"/>
  <c r="AY28" i="12"/>
  <c r="AY29" i="12"/>
  <c r="AY30" i="12"/>
  <c r="AY31" i="12"/>
  <c r="AY32" i="12"/>
  <c r="AY33" i="12"/>
  <c r="AY34" i="12"/>
  <c r="AY35" i="12"/>
  <c r="AY36" i="12"/>
  <c r="AY37" i="12"/>
  <c r="BC38" i="12"/>
  <c r="BD38" i="12"/>
  <c r="BE38" i="12"/>
  <c r="BF38" i="12"/>
  <c r="BG38" i="12"/>
  <c r="BB38" i="12"/>
  <c r="BI11" i="12"/>
  <c r="BI12" i="12"/>
  <c r="BI13" i="12"/>
  <c r="BI14" i="12"/>
  <c r="BI15" i="12"/>
  <c r="BI16" i="12"/>
  <c r="BI17" i="12"/>
  <c r="BI18" i="12"/>
  <c r="BI19" i="12"/>
  <c r="BI20" i="12"/>
  <c r="BI21" i="12"/>
  <c r="BI22" i="12"/>
  <c r="BI23" i="12"/>
  <c r="BI24" i="12"/>
  <c r="BI25" i="12"/>
  <c r="BI26" i="12"/>
  <c r="BI27" i="12"/>
  <c r="BI28" i="12"/>
  <c r="BI29" i="12"/>
  <c r="BI30" i="12"/>
  <c r="BI31" i="12"/>
  <c r="BI32" i="12"/>
  <c r="BI33" i="12"/>
  <c r="BI34" i="12"/>
  <c r="BI35" i="12"/>
  <c r="BI36" i="12"/>
  <c r="BI37" i="12"/>
  <c r="BI10" i="12"/>
  <c r="AY10" i="12"/>
  <c r="AE10" i="12"/>
  <c r="U10" i="12"/>
  <c r="D38" i="12"/>
  <c r="E38" i="12"/>
  <c r="F38" i="12"/>
  <c r="G38" i="12"/>
  <c r="H38" i="12"/>
  <c r="C38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10" i="12"/>
  <c r="J59" i="12" l="1"/>
  <c r="I59" i="12" s="1"/>
  <c r="AO59" i="12"/>
  <c r="AN59" i="12" s="1"/>
  <c r="U59" i="12"/>
  <c r="T59" i="12" s="1"/>
  <c r="BI59" i="12"/>
  <c r="BH59" i="12" s="1"/>
  <c r="AY59" i="12"/>
  <c r="AX59" i="12" s="1"/>
  <c r="J38" i="12"/>
  <c r="I38" i="12" s="1"/>
  <c r="Q62" i="12" s="1"/>
  <c r="AY38" i="12"/>
  <c r="AX38" i="12" s="1"/>
  <c r="U62" i="12" s="1"/>
  <c r="BI38" i="12"/>
  <c r="BH38" i="12" s="1"/>
  <c r="V62" i="12" s="1"/>
  <c r="U38" i="12"/>
  <c r="T38" i="12" s="1"/>
  <c r="R62" i="12" s="1"/>
  <c r="AO38" i="12"/>
  <c r="AN38" i="12" s="1"/>
  <c r="T62" i="12" s="1"/>
  <c r="AE38" i="12"/>
  <c r="AD38" i="12" s="1"/>
  <c r="S62" i="12" s="1"/>
  <c r="E65" i="2"/>
  <c r="F65" i="2"/>
  <c r="G65" i="2"/>
  <c r="D65" i="2"/>
  <c r="E64" i="2"/>
  <c r="F64" i="2"/>
  <c r="G64" i="2"/>
  <c r="D64" i="2"/>
  <c r="E63" i="2"/>
  <c r="F63" i="2"/>
  <c r="G63" i="2"/>
  <c r="D63" i="2"/>
  <c r="E62" i="2"/>
  <c r="F62" i="2"/>
  <c r="G62" i="2"/>
  <c r="D62" i="2"/>
  <c r="E61" i="2"/>
  <c r="F61" i="2"/>
  <c r="G61" i="2"/>
  <c r="D61" i="2"/>
  <c r="E60" i="2"/>
  <c r="F60" i="2"/>
  <c r="G60" i="2"/>
  <c r="D60" i="2"/>
  <c r="K48" i="2"/>
  <c r="K49" i="2"/>
  <c r="K50" i="2"/>
  <c r="K51" i="2"/>
  <c r="K52" i="2"/>
  <c r="K47" i="2"/>
  <c r="J48" i="2"/>
  <c r="J49" i="2"/>
  <c r="J50" i="2"/>
  <c r="J51" i="2"/>
  <c r="J52" i="2"/>
  <c r="J47" i="2"/>
  <c r="I48" i="2"/>
  <c r="I49" i="2"/>
  <c r="I50" i="2"/>
  <c r="I51" i="2"/>
  <c r="I52" i="2"/>
  <c r="I47" i="2"/>
  <c r="H48" i="2"/>
  <c r="H49" i="2"/>
  <c r="H50" i="2"/>
  <c r="H51" i="2"/>
  <c r="H52" i="2"/>
  <c r="H47" i="2"/>
  <c r="G48" i="2"/>
  <c r="G49" i="2"/>
  <c r="G50" i="2"/>
  <c r="G51" i="2"/>
  <c r="G52" i="2"/>
  <c r="G47" i="2"/>
  <c r="F51" i="2"/>
  <c r="F48" i="2"/>
  <c r="F49" i="2"/>
  <c r="F50" i="2"/>
  <c r="F52" i="2"/>
  <c r="F47" i="2"/>
  <c r="F38" i="2"/>
  <c r="E48" i="2"/>
  <c r="E49" i="2"/>
  <c r="E50" i="2"/>
  <c r="E51" i="2"/>
  <c r="E52" i="2"/>
  <c r="E47" i="2"/>
  <c r="D48" i="2"/>
  <c r="D49" i="2"/>
  <c r="D50" i="2"/>
  <c r="D51" i="2"/>
  <c r="D52" i="2"/>
  <c r="D47" i="2"/>
  <c r="R76" i="2"/>
  <c r="R77" i="2" s="1"/>
  <c r="Q76" i="2"/>
  <c r="Q77" i="2" s="1"/>
  <c r="P76" i="2"/>
  <c r="P77" i="2" s="1"/>
  <c r="O75" i="2"/>
  <c r="O72" i="2"/>
  <c r="O71" i="2"/>
  <c r="O70" i="2"/>
  <c r="O76" i="2" s="1"/>
  <c r="O77" i="2" s="1"/>
  <c r="F91" i="1" l="1"/>
  <c r="E91" i="1"/>
  <c r="D91" i="1"/>
  <c r="D89" i="1"/>
  <c r="E89" i="1"/>
  <c r="F89" i="1"/>
  <c r="G89" i="1"/>
  <c r="H89" i="1"/>
  <c r="E88" i="1"/>
  <c r="F88" i="1"/>
  <c r="G88" i="1"/>
  <c r="H88" i="1"/>
  <c r="D88" i="1"/>
  <c r="D87" i="1"/>
  <c r="E87" i="1"/>
  <c r="F87" i="1"/>
  <c r="G87" i="1"/>
  <c r="D86" i="1"/>
  <c r="E86" i="1"/>
  <c r="F86" i="1"/>
  <c r="G86" i="1"/>
  <c r="D85" i="1"/>
  <c r="E85" i="1"/>
  <c r="F85" i="1"/>
  <c r="G85" i="1"/>
  <c r="D84" i="1"/>
  <c r="E84" i="1"/>
  <c r="F84" i="1"/>
  <c r="G84" i="1"/>
  <c r="D83" i="1"/>
  <c r="E83" i="1"/>
  <c r="F83" i="1"/>
  <c r="G83" i="1"/>
  <c r="D82" i="1"/>
  <c r="E82" i="1"/>
  <c r="F82" i="1"/>
  <c r="G82" i="1"/>
  <c r="H87" i="1"/>
  <c r="H86" i="1"/>
  <c r="H85" i="1"/>
  <c r="H84" i="1"/>
  <c r="H83" i="1"/>
  <c r="H82" i="1"/>
  <c r="F66" i="1"/>
  <c r="E66" i="1"/>
  <c r="D65" i="1"/>
  <c r="F65" i="1"/>
  <c r="E65" i="1"/>
  <c r="M46" i="1"/>
  <c r="N46" i="1"/>
  <c r="O46" i="1"/>
  <c r="D46" i="1"/>
  <c r="E46" i="1"/>
  <c r="F46" i="1"/>
  <c r="G46" i="1"/>
  <c r="H46" i="1"/>
  <c r="I46" i="1"/>
  <c r="J46" i="1"/>
  <c r="K46" i="1"/>
  <c r="L46" i="1"/>
  <c r="C46" i="1"/>
  <c r="F64" i="1"/>
  <c r="F63" i="1"/>
  <c r="F62" i="1"/>
  <c r="F61" i="1"/>
  <c r="F60" i="1"/>
  <c r="F59" i="1"/>
  <c r="D45" i="1"/>
  <c r="E45" i="1"/>
  <c r="F45" i="1"/>
  <c r="G45" i="1"/>
  <c r="H45" i="1"/>
  <c r="I45" i="1"/>
  <c r="J45" i="1"/>
  <c r="K45" i="1"/>
  <c r="L45" i="1"/>
  <c r="M45" i="1"/>
  <c r="N45" i="1"/>
  <c r="O45" i="1"/>
  <c r="C45" i="1"/>
  <c r="F67" i="2" l="1"/>
  <c r="F68" i="2" s="1"/>
  <c r="G67" i="2"/>
  <c r="G68" i="2" s="1"/>
  <c r="E67" i="2"/>
  <c r="E68" i="2" s="1"/>
  <c r="D67" i="2"/>
  <c r="D68" i="2" s="1"/>
  <c r="E66" i="2"/>
  <c r="F66" i="2"/>
  <c r="G66" i="2"/>
  <c r="D66" i="2"/>
  <c r="AI54" i="1" l="1"/>
  <c r="AM54" i="1"/>
  <c r="AQ54" i="1"/>
  <c r="AI53" i="1"/>
  <c r="AJ53" i="1"/>
  <c r="AM53" i="1"/>
  <c r="AN53" i="1"/>
  <c r="AQ53" i="1"/>
  <c r="AR53" i="1"/>
  <c r="AJ52" i="1"/>
  <c r="AK52" i="1"/>
  <c r="AN52" i="1"/>
  <c r="AO52" i="1"/>
  <c r="AR52" i="1"/>
  <c r="AS52" i="1"/>
  <c r="AI50" i="1"/>
  <c r="AM50" i="1"/>
  <c r="AQ50" i="1"/>
  <c r="AI49" i="1"/>
  <c r="AJ49" i="1"/>
  <c r="AM49" i="1"/>
  <c r="AN49" i="1"/>
  <c r="AQ49" i="1"/>
  <c r="AR49" i="1"/>
  <c r="V49" i="1"/>
  <c r="T53" i="1"/>
  <c r="X53" i="1"/>
  <c r="AB53" i="1"/>
  <c r="T52" i="1"/>
  <c r="U52" i="1"/>
  <c r="X52" i="1"/>
  <c r="Y52" i="1"/>
  <c r="AB52" i="1"/>
  <c r="AC52" i="1"/>
  <c r="U51" i="1"/>
  <c r="V51" i="1"/>
  <c r="Y51" i="1"/>
  <c r="Z51" i="1"/>
  <c r="AC51" i="1"/>
  <c r="AD51" i="1"/>
  <c r="T49" i="1"/>
  <c r="X49" i="1"/>
  <c r="Y49" i="1"/>
  <c r="AB49" i="1"/>
  <c r="AC49" i="1"/>
  <c r="S44" i="1"/>
  <c r="S54" i="1" s="1"/>
  <c r="T44" i="1"/>
  <c r="T54" i="1" s="1"/>
  <c r="U44" i="1"/>
  <c r="U54" i="1" s="1"/>
  <c r="V44" i="1"/>
  <c r="V54" i="1" s="1"/>
  <c r="W44" i="1"/>
  <c r="W54" i="1" s="1"/>
  <c r="X44" i="1"/>
  <c r="X54" i="1" s="1"/>
  <c r="Y44" i="1"/>
  <c r="Y54" i="1" s="1"/>
  <c r="Z44" i="1"/>
  <c r="Z54" i="1" s="1"/>
  <c r="AA44" i="1"/>
  <c r="AA54" i="1" s="1"/>
  <c r="AB44" i="1"/>
  <c r="AB54" i="1" s="1"/>
  <c r="AC44" i="1"/>
  <c r="AC54" i="1" s="1"/>
  <c r="AD44" i="1"/>
  <c r="AD54" i="1" s="1"/>
  <c r="S43" i="1"/>
  <c r="S53" i="1" s="1"/>
  <c r="T43" i="1"/>
  <c r="U43" i="1"/>
  <c r="U53" i="1" s="1"/>
  <c r="V43" i="1"/>
  <c r="V53" i="1" s="1"/>
  <c r="W43" i="1"/>
  <c r="W53" i="1" s="1"/>
  <c r="X43" i="1"/>
  <c r="Y43" i="1"/>
  <c r="Y53" i="1" s="1"/>
  <c r="Z43" i="1"/>
  <c r="Z53" i="1" s="1"/>
  <c r="AA43" i="1"/>
  <c r="AA53" i="1" s="1"/>
  <c r="AB43" i="1"/>
  <c r="AC43" i="1"/>
  <c r="AC53" i="1" s="1"/>
  <c r="AD43" i="1"/>
  <c r="AD53" i="1" s="1"/>
  <c r="S42" i="1"/>
  <c r="S52" i="1" s="1"/>
  <c r="T42" i="1"/>
  <c r="U42" i="1"/>
  <c r="V42" i="1"/>
  <c r="V52" i="1" s="1"/>
  <c r="W42" i="1"/>
  <c r="W52" i="1" s="1"/>
  <c r="X42" i="1"/>
  <c r="Y42" i="1"/>
  <c r="Z42" i="1"/>
  <c r="Z52" i="1" s="1"/>
  <c r="AA42" i="1"/>
  <c r="AA52" i="1" s="1"/>
  <c r="AB42" i="1"/>
  <c r="AC42" i="1"/>
  <c r="AD42" i="1"/>
  <c r="AD52" i="1" s="1"/>
  <c r="S41" i="1"/>
  <c r="S51" i="1" s="1"/>
  <c r="T41" i="1"/>
  <c r="T51" i="1" s="1"/>
  <c r="U41" i="1"/>
  <c r="V41" i="1"/>
  <c r="W41" i="1"/>
  <c r="W51" i="1" s="1"/>
  <c r="X41" i="1"/>
  <c r="X51" i="1" s="1"/>
  <c r="Y41" i="1"/>
  <c r="Z41" i="1"/>
  <c r="AA41" i="1"/>
  <c r="AA51" i="1" s="1"/>
  <c r="AB41" i="1"/>
  <c r="AB51" i="1" s="1"/>
  <c r="AC41" i="1"/>
  <c r="AD41" i="1"/>
  <c r="S40" i="1"/>
  <c r="S50" i="1" s="1"/>
  <c r="T40" i="1"/>
  <c r="T50" i="1" s="1"/>
  <c r="U40" i="1"/>
  <c r="U50" i="1" s="1"/>
  <c r="V40" i="1"/>
  <c r="V50" i="1" s="1"/>
  <c r="W40" i="1"/>
  <c r="W50" i="1" s="1"/>
  <c r="X40" i="1"/>
  <c r="X50" i="1" s="1"/>
  <c r="Y40" i="1"/>
  <c r="Y50" i="1" s="1"/>
  <c r="Z40" i="1"/>
  <c r="Z50" i="1" s="1"/>
  <c r="AA40" i="1"/>
  <c r="AA50" i="1" s="1"/>
  <c r="AB40" i="1"/>
  <c r="AB50" i="1" s="1"/>
  <c r="AC40" i="1"/>
  <c r="AC50" i="1" s="1"/>
  <c r="AD40" i="1"/>
  <c r="AD50" i="1" s="1"/>
  <c r="S39" i="1"/>
  <c r="S49" i="1" s="1"/>
  <c r="T39" i="1"/>
  <c r="U39" i="1"/>
  <c r="U49" i="1" s="1"/>
  <c r="V39" i="1"/>
  <c r="W39" i="1"/>
  <c r="W49" i="1" s="1"/>
  <c r="X39" i="1"/>
  <c r="Y39" i="1"/>
  <c r="Z39" i="1"/>
  <c r="Z49" i="1" s="1"/>
  <c r="AA39" i="1"/>
  <c r="AA49" i="1" s="1"/>
  <c r="AB39" i="1"/>
  <c r="AC39" i="1"/>
  <c r="AD39" i="1"/>
  <c r="AD49" i="1" s="1"/>
  <c r="AH44" i="1"/>
  <c r="AH54" i="1" s="1"/>
  <c r="AI44" i="1"/>
  <c r="AJ44" i="1"/>
  <c r="AJ54" i="1" s="1"/>
  <c r="AK44" i="1"/>
  <c r="AK54" i="1" s="1"/>
  <c r="AL44" i="1"/>
  <c r="AL54" i="1" s="1"/>
  <c r="AM44" i="1"/>
  <c r="AN44" i="1"/>
  <c r="AN54" i="1" s="1"/>
  <c r="AO44" i="1"/>
  <c r="AO54" i="1" s="1"/>
  <c r="AP44" i="1"/>
  <c r="AP54" i="1" s="1"/>
  <c r="AQ44" i="1"/>
  <c r="AR44" i="1"/>
  <c r="AR54" i="1" s="1"/>
  <c r="AS44" i="1"/>
  <c r="AS54" i="1" s="1"/>
  <c r="AH43" i="1"/>
  <c r="AH53" i="1" s="1"/>
  <c r="AI43" i="1"/>
  <c r="AJ43" i="1"/>
  <c r="AK43" i="1"/>
  <c r="AK53" i="1" s="1"/>
  <c r="AL43" i="1"/>
  <c r="AL53" i="1" s="1"/>
  <c r="AM43" i="1"/>
  <c r="AN43" i="1"/>
  <c r="AO43" i="1"/>
  <c r="AO53" i="1" s="1"/>
  <c r="AP43" i="1"/>
  <c r="AP53" i="1" s="1"/>
  <c r="AQ43" i="1"/>
  <c r="AR43" i="1"/>
  <c r="AS43" i="1"/>
  <c r="AS53" i="1" s="1"/>
  <c r="AH42" i="1"/>
  <c r="AH52" i="1" s="1"/>
  <c r="AI42" i="1"/>
  <c r="AI52" i="1" s="1"/>
  <c r="AJ42" i="1"/>
  <c r="AK42" i="1"/>
  <c r="AL42" i="1"/>
  <c r="AL52" i="1" s="1"/>
  <c r="AM42" i="1"/>
  <c r="AM52" i="1" s="1"/>
  <c r="AN42" i="1"/>
  <c r="AO42" i="1"/>
  <c r="AP42" i="1"/>
  <c r="AP52" i="1" s="1"/>
  <c r="AQ42" i="1"/>
  <c r="AQ52" i="1" s="1"/>
  <c r="AR42" i="1"/>
  <c r="AS42" i="1"/>
  <c r="AH41" i="1"/>
  <c r="AH51" i="1" s="1"/>
  <c r="AI41" i="1"/>
  <c r="AI51" i="1" s="1"/>
  <c r="AJ41" i="1"/>
  <c r="AJ51" i="1" s="1"/>
  <c r="AK41" i="1"/>
  <c r="AK51" i="1" s="1"/>
  <c r="AL41" i="1"/>
  <c r="AL51" i="1" s="1"/>
  <c r="AM41" i="1"/>
  <c r="AM51" i="1" s="1"/>
  <c r="AN41" i="1"/>
  <c r="AN51" i="1" s="1"/>
  <c r="AO41" i="1"/>
  <c r="AO51" i="1" s="1"/>
  <c r="AP41" i="1"/>
  <c r="AP51" i="1" s="1"/>
  <c r="AQ41" i="1"/>
  <c r="AQ51" i="1" s="1"/>
  <c r="AR41" i="1"/>
  <c r="AR51" i="1" s="1"/>
  <c r="AS41" i="1"/>
  <c r="AS51" i="1" s="1"/>
  <c r="AH40" i="1"/>
  <c r="AH50" i="1" s="1"/>
  <c r="AI40" i="1"/>
  <c r="AJ40" i="1"/>
  <c r="AJ50" i="1" s="1"/>
  <c r="AK40" i="1"/>
  <c r="AK50" i="1" s="1"/>
  <c r="AL40" i="1"/>
  <c r="AL50" i="1" s="1"/>
  <c r="AM40" i="1"/>
  <c r="AN40" i="1"/>
  <c r="AN50" i="1" s="1"/>
  <c r="AO40" i="1"/>
  <c r="AO50" i="1" s="1"/>
  <c r="AP40" i="1"/>
  <c r="AP50" i="1" s="1"/>
  <c r="AQ40" i="1"/>
  <c r="AR40" i="1"/>
  <c r="AR50" i="1" s="1"/>
  <c r="AS40" i="1"/>
  <c r="AS50" i="1" s="1"/>
  <c r="AH39" i="1"/>
  <c r="AH49" i="1" s="1"/>
  <c r="AI39" i="1"/>
  <c r="AJ39" i="1"/>
  <c r="AK39" i="1"/>
  <c r="AK49" i="1" s="1"/>
  <c r="AL39" i="1"/>
  <c r="AL49" i="1" s="1"/>
  <c r="AM39" i="1"/>
  <c r="AN39" i="1"/>
  <c r="AO39" i="1"/>
  <c r="AO49" i="1" s="1"/>
  <c r="AP39" i="1"/>
  <c r="AP49" i="1" s="1"/>
  <c r="AQ39" i="1"/>
  <c r="AR39" i="1"/>
  <c r="AS39" i="1"/>
  <c r="AS49" i="1" s="1"/>
  <c r="AG44" i="1"/>
  <c r="AG43" i="1"/>
  <c r="AG42" i="1"/>
  <c r="R44" i="1"/>
  <c r="R43" i="1"/>
  <c r="R42" i="1"/>
  <c r="R41" i="1"/>
  <c r="AG41" i="1"/>
  <c r="AG40" i="1"/>
  <c r="AG39" i="1"/>
  <c r="R40" i="1"/>
  <c r="R39" i="1"/>
  <c r="AA52" i="2"/>
  <c r="Z43" i="2"/>
  <c r="Z52" i="2" s="1"/>
  <c r="AA43" i="2"/>
  <c r="AB43" i="2"/>
  <c r="AB52" i="2" s="1"/>
  <c r="AC43" i="2"/>
  <c r="AC52" i="2" s="1"/>
  <c r="AD43" i="2"/>
  <c r="AD52" i="2" s="1"/>
  <c r="AE43" i="2"/>
  <c r="AE52" i="2" s="1"/>
  <c r="AF43" i="2"/>
  <c r="AF52" i="2" s="1"/>
  <c r="AG43" i="2"/>
  <c r="AG52" i="2" s="1"/>
  <c r="Z42" i="2"/>
  <c r="Z51" i="2" s="1"/>
  <c r="AA42" i="2"/>
  <c r="AA51" i="2" s="1"/>
  <c r="AB42" i="2"/>
  <c r="AB51" i="2" s="1"/>
  <c r="AC42" i="2"/>
  <c r="AC51" i="2" s="1"/>
  <c r="AD42" i="2"/>
  <c r="AD51" i="2" s="1"/>
  <c r="AE42" i="2"/>
  <c r="AE51" i="2" s="1"/>
  <c r="AF42" i="2"/>
  <c r="AF51" i="2" s="1"/>
  <c r="AG42" i="2"/>
  <c r="AG51" i="2" s="1"/>
  <c r="Z41" i="2"/>
  <c r="Z50" i="2" s="1"/>
  <c r="AA41" i="2"/>
  <c r="AA50" i="2" s="1"/>
  <c r="AB41" i="2"/>
  <c r="AB50" i="2" s="1"/>
  <c r="AC41" i="2"/>
  <c r="AC50" i="2" s="1"/>
  <c r="AD41" i="2"/>
  <c r="AD50" i="2" s="1"/>
  <c r="AE41" i="2"/>
  <c r="AE50" i="2" s="1"/>
  <c r="AF41" i="2"/>
  <c r="AF50" i="2" s="1"/>
  <c r="AG41" i="2"/>
  <c r="AG50" i="2" s="1"/>
  <c r="Z40" i="2"/>
  <c r="Z49" i="2" s="1"/>
  <c r="AA40" i="2"/>
  <c r="AA49" i="2" s="1"/>
  <c r="AB40" i="2"/>
  <c r="AB49" i="2" s="1"/>
  <c r="AC40" i="2"/>
  <c r="AC49" i="2" s="1"/>
  <c r="AD40" i="2"/>
  <c r="AD49" i="2" s="1"/>
  <c r="AE40" i="2"/>
  <c r="AE49" i="2" s="1"/>
  <c r="AF40" i="2"/>
  <c r="AF49" i="2" s="1"/>
  <c r="AG40" i="2"/>
  <c r="AG49" i="2" s="1"/>
  <c r="Z39" i="2"/>
  <c r="Z48" i="2" s="1"/>
  <c r="AA39" i="2"/>
  <c r="AA48" i="2" s="1"/>
  <c r="AB39" i="2"/>
  <c r="AB48" i="2" s="1"/>
  <c r="AC39" i="2"/>
  <c r="AC48" i="2" s="1"/>
  <c r="AD39" i="2"/>
  <c r="AD48" i="2" s="1"/>
  <c r="AE39" i="2"/>
  <c r="AE48" i="2" s="1"/>
  <c r="AF39" i="2"/>
  <c r="AF48" i="2" s="1"/>
  <c r="AG39" i="2"/>
  <c r="AG48" i="2" s="1"/>
  <c r="Z38" i="2"/>
  <c r="Z47" i="2" s="1"/>
  <c r="AA38" i="2"/>
  <c r="AA47" i="2" s="1"/>
  <c r="AB38" i="2"/>
  <c r="AB47" i="2" s="1"/>
  <c r="AC38" i="2"/>
  <c r="AC47" i="2" s="1"/>
  <c r="AD38" i="2"/>
  <c r="AD47" i="2" s="1"/>
  <c r="AE38" i="2"/>
  <c r="AE47" i="2" s="1"/>
  <c r="AF38" i="2"/>
  <c r="AF47" i="2" s="1"/>
  <c r="AG38" i="2"/>
  <c r="AG47" i="2" s="1"/>
  <c r="O43" i="2"/>
  <c r="O52" i="2" s="1"/>
  <c r="P43" i="2"/>
  <c r="P52" i="2" s="1"/>
  <c r="Q43" i="2"/>
  <c r="Q52" i="2" s="1"/>
  <c r="R43" i="2"/>
  <c r="R52" i="2" s="1"/>
  <c r="S43" i="2"/>
  <c r="S52" i="2" s="1"/>
  <c r="T43" i="2"/>
  <c r="T52" i="2" s="1"/>
  <c r="U43" i="2"/>
  <c r="U52" i="2" s="1"/>
  <c r="V43" i="2"/>
  <c r="V52" i="2" s="1"/>
  <c r="O42" i="2"/>
  <c r="O51" i="2" s="1"/>
  <c r="P42" i="2"/>
  <c r="P51" i="2" s="1"/>
  <c r="Q42" i="2"/>
  <c r="Q51" i="2" s="1"/>
  <c r="R42" i="2"/>
  <c r="R51" i="2" s="1"/>
  <c r="S42" i="2"/>
  <c r="S51" i="2" s="1"/>
  <c r="T42" i="2"/>
  <c r="T51" i="2" s="1"/>
  <c r="U42" i="2"/>
  <c r="U51" i="2" s="1"/>
  <c r="V42" i="2"/>
  <c r="V51" i="2" s="1"/>
  <c r="O41" i="2"/>
  <c r="O50" i="2" s="1"/>
  <c r="P41" i="2"/>
  <c r="P50" i="2" s="1"/>
  <c r="Q41" i="2"/>
  <c r="Q50" i="2" s="1"/>
  <c r="R41" i="2"/>
  <c r="R50" i="2" s="1"/>
  <c r="S41" i="2"/>
  <c r="S50" i="2" s="1"/>
  <c r="T41" i="2"/>
  <c r="T50" i="2" s="1"/>
  <c r="U41" i="2"/>
  <c r="U50" i="2" s="1"/>
  <c r="V41" i="2"/>
  <c r="V50" i="2" s="1"/>
  <c r="O40" i="2"/>
  <c r="O49" i="2" s="1"/>
  <c r="P40" i="2"/>
  <c r="P49" i="2" s="1"/>
  <c r="Q40" i="2"/>
  <c r="Q49" i="2" s="1"/>
  <c r="R40" i="2"/>
  <c r="R49" i="2" s="1"/>
  <c r="S40" i="2"/>
  <c r="S49" i="2" s="1"/>
  <c r="T40" i="2"/>
  <c r="T49" i="2" s="1"/>
  <c r="U40" i="2"/>
  <c r="U49" i="2" s="1"/>
  <c r="V40" i="2"/>
  <c r="V49" i="2" s="1"/>
  <c r="O39" i="2"/>
  <c r="O48" i="2" s="1"/>
  <c r="P39" i="2"/>
  <c r="P48" i="2" s="1"/>
  <c r="Q39" i="2"/>
  <c r="Q48" i="2" s="1"/>
  <c r="R39" i="2"/>
  <c r="R48" i="2" s="1"/>
  <c r="S39" i="2"/>
  <c r="S48" i="2" s="1"/>
  <c r="T39" i="2"/>
  <c r="T48" i="2" s="1"/>
  <c r="U39" i="2"/>
  <c r="U48" i="2" s="1"/>
  <c r="V39" i="2"/>
  <c r="V48" i="2" s="1"/>
  <c r="O38" i="2"/>
  <c r="O47" i="2" s="1"/>
  <c r="P38" i="2"/>
  <c r="P47" i="2" s="1"/>
  <c r="Q38" i="2"/>
  <c r="Q47" i="2" s="1"/>
  <c r="R38" i="2"/>
  <c r="R47" i="2" s="1"/>
  <c r="S38" i="2"/>
  <c r="S47" i="2" s="1"/>
  <c r="T38" i="2"/>
  <c r="T47" i="2" s="1"/>
  <c r="U38" i="2"/>
  <c r="U47" i="2" s="1"/>
  <c r="V38" i="2"/>
  <c r="V47" i="2" s="1"/>
  <c r="Y43" i="2"/>
  <c r="N43" i="2"/>
  <c r="N42" i="2"/>
  <c r="Y42" i="2"/>
  <c r="Y41" i="2"/>
  <c r="N41" i="2"/>
  <c r="Y40" i="2"/>
  <c r="N40" i="2"/>
  <c r="Y39" i="2"/>
  <c r="N39" i="2"/>
  <c r="Y38" i="2"/>
  <c r="N38" i="2"/>
  <c r="BD30" i="2"/>
  <c r="D43" i="2" s="1"/>
  <c r="BE30" i="2"/>
  <c r="E43" i="2" s="1"/>
  <c r="BF30" i="2"/>
  <c r="F43" i="2" s="1"/>
  <c r="BG30" i="2"/>
  <c r="G43" i="2" s="1"/>
  <c r="BH30" i="2"/>
  <c r="H43" i="2" s="1"/>
  <c r="BI30" i="2"/>
  <c r="I43" i="2" s="1"/>
  <c r="BJ30" i="2"/>
  <c r="J43" i="2" s="1"/>
  <c r="BK30" i="2"/>
  <c r="K43" i="2" s="1"/>
  <c r="AT30" i="2"/>
  <c r="D42" i="2" s="1"/>
  <c r="AU30" i="2"/>
  <c r="E42" i="2" s="1"/>
  <c r="AV30" i="2"/>
  <c r="F42" i="2" s="1"/>
  <c r="AW30" i="2"/>
  <c r="G42" i="2" s="1"/>
  <c r="AX30" i="2"/>
  <c r="H42" i="2" s="1"/>
  <c r="AY30" i="2"/>
  <c r="I42" i="2" s="1"/>
  <c r="AZ30" i="2"/>
  <c r="J42" i="2" s="1"/>
  <c r="BA30" i="2"/>
  <c r="K42" i="2" s="1"/>
  <c r="BC30" i="2"/>
  <c r="C43" i="2" s="1"/>
  <c r="AS30" i="2"/>
  <c r="C42" i="2" s="1"/>
  <c r="AJ30" i="2"/>
  <c r="D41" i="2" s="1"/>
  <c r="AK30" i="2"/>
  <c r="E41" i="2" s="1"/>
  <c r="AL30" i="2"/>
  <c r="F41" i="2" s="1"/>
  <c r="AM30" i="2"/>
  <c r="G41" i="2" s="1"/>
  <c r="AN30" i="2"/>
  <c r="H41" i="2" s="1"/>
  <c r="AO30" i="2"/>
  <c r="I41" i="2" s="1"/>
  <c r="AP30" i="2"/>
  <c r="J41" i="2" s="1"/>
  <c r="AQ30" i="2"/>
  <c r="K41" i="2" s="1"/>
  <c r="AI30" i="2"/>
  <c r="C41" i="2" s="1"/>
  <c r="Z30" i="2"/>
  <c r="D40" i="2" s="1"/>
  <c r="AA30" i="2"/>
  <c r="E40" i="2" s="1"/>
  <c r="AB30" i="2"/>
  <c r="F40" i="2" s="1"/>
  <c r="AC30" i="2"/>
  <c r="G40" i="2" s="1"/>
  <c r="AD30" i="2"/>
  <c r="H40" i="2" s="1"/>
  <c r="AE30" i="2"/>
  <c r="I40" i="2" s="1"/>
  <c r="AF30" i="2"/>
  <c r="J40" i="2" s="1"/>
  <c r="AG30" i="2"/>
  <c r="K40" i="2" s="1"/>
  <c r="Y30" i="2"/>
  <c r="C40" i="2" s="1"/>
  <c r="O30" i="2"/>
  <c r="D39" i="2" s="1"/>
  <c r="P30" i="2"/>
  <c r="E39" i="2" s="1"/>
  <c r="Q30" i="2"/>
  <c r="F39" i="2" s="1"/>
  <c r="R30" i="2"/>
  <c r="G39" i="2" s="1"/>
  <c r="S30" i="2"/>
  <c r="H39" i="2" s="1"/>
  <c r="T30" i="2"/>
  <c r="I39" i="2" s="1"/>
  <c r="U30" i="2"/>
  <c r="J39" i="2" s="1"/>
  <c r="V30" i="2"/>
  <c r="K39" i="2" s="1"/>
  <c r="N30" i="2"/>
  <c r="C39" i="2" s="1"/>
  <c r="D30" i="2"/>
  <c r="D38" i="2" s="1"/>
  <c r="E30" i="2"/>
  <c r="E38" i="2" s="1"/>
  <c r="F30" i="2"/>
  <c r="G30" i="2"/>
  <c r="G38" i="2" s="1"/>
  <c r="H30" i="2"/>
  <c r="H38" i="2" s="1"/>
  <c r="I30" i="2"/>
  <c r="I38" i="2" s="1"/>
  <c r="J30" i="2"/>
  <c r="J38" i="2" s="1"/>
  <c r="K30" i="2"/>
  <c r="K38" i="2" s="1"/>
  <c r="C30" i="2"/>
  <c r="C38" i="2" s="1"/>
  <c r="E50" i="1"/>
  <c r="F50" i="1"/>
  <c r="G50" i="1"/>
  <c r="H50" i="1"/>
  <c r="I50" i="1"/>
  <c r="J50" i="1"/>
  <c r="K50" i="1"/>
  <c r="L50" i="1"/>
  <c r="M50" i="1"/>
  <c r="N50" i="1"/>
  <c r="O50" i="1"/>
  <c r="D50" i="1"/>
  <c r="E49" i="1"/>
  <c r="F49" i="1"/>
  <c r="G49" i="1"/>
  <c r="H49" i="1"/>
  <c r="I49" i="1"/>
  <c r="J49" i="1"/>
  <c r="K49" i="1"/>
  <c r="L49" i="1"/>
  <c r="M49" i="1"/>
  <c r="N49" i="1"/>
  <c r="O49" i="1"/>
  <c r="D49" i="1"/>
  <c r="BX29" i="1"/>
  <c r="D44" i="1" s="1"/>
  <c r="D54" i="1" s="1"/>
  <c r="BY29" i="1"/>
  <c r="BZ29" i="1"/>
  <c r="CA29" i="1"/>
  <c r="CB29" i="1"/>
  <c r="H44" i="1" s="1"/>
  <c r="H54" i="1" s="1"/>
  <c r="CC29" i="1"/>
  <c r="CD29" i="1"/>
  <c r="CE29" i="1"/>
  <c r="CF29" i="1"/>
  <c r="L44" i="1" s="1"/>
  <c r="L54" i="1" s="1"/>
  <c r="CG29" i="1"/>
  <c r="CH29" i="1"/>
  <c r="CI29" i="1"/>
  <c r="BW29" i="1"/>
  <c r="C44" i="1" s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I29" i="1"/>
  <c r="C43" i="1" s="1"/>
  <c r="AV29" i="1"/>
  <c r="AW29" i="1"/>
  <c r="AX29" i="1"/>
  <c r="AY29" i="1"/>
  <c r="AZ29" i="1"/>
  <c r="BA29" i="1"/>
  <c r="BB29" i="1"/>
  <c r="BC29" i="1"/>
  <c r="BD29" i="1"/>
  <c r="BE29" i="1"/>
  <c r="BF29" i="1"/>
  <c r="N42" i="1" s="1"/>
  <c r="N52" i="1" s="1"/>
  <c r="BG29" i="1"/>
  <c r="AU29" i="1"/>
  <c r="C42" i="1" s="1"/>
  <c r="AH29" i="1"/>
  <c r="AI29" i="1"/>
  <c r="AJ29" i="1"/>
  <c r="AK29" i="1"/>
  <c r="G41" i="1" s="1"/>
  <c r="G51" i="1" s="1"/>
  <c r="AL29" i="1"/>
  <c r="AM29" i="1"/>
  <c r="AN29" i="1"/>
  <c r="AO29" i="1"/>
  <c r="K41" i="1" s="1"/>
  <c r="K51" i="1" s="1"/>
  <c r="AP29" i="1"/>
  <c r="AQ29" i="1"/>
  <c r="AR29" i="1"/>
  <c r="AS29" i="1"/>
  <c r="AG29" i="1"/>
  <c r="C41" i="1" s="1"/>
  <c r="T29" i="1"/>
  <c r="U29" i="1"/>
  <c r="V29" i="1"/>
  <c r="W29" i="1"/>
  <c r="X29" i="1"/>
  <c r="Y29" i="1"/>
  <c r="Z29" i="1"/>
  <c r="AA29" i="1"/>
  <c r="AB29" i="1"/>
  <c r="AC29" i="1"/>
  <c r="AD29" i="1"/>
  <c r="R29" i="1"/>
  <c r="S29" i="1"/>
  <c r="D29" i="1"/>
  <c r="E29" i="1"/>
  <c r="F29" i="1"/>
  <c r="G29" i="1"/>
  <c r="H29" i="1"/>
  <c r="I29" i="1"/>
  <c r="J29" i="1"/>
  <c r="K29" i="1"/>
  <c r="L29" i="1"/>
  <c r="M29" i="1"/>
  <c r="N29" i="1"/>
  <c r="O29" i="1"/>
  <c r="C29" i="1"/>
  <c r="L41" i="1" l="1"/>
  <c r="L51" i="1" s="1"/>
  <c r="H41" i="1"/>
  <c r="H51" i="1" s="1"/>
  <c r="D41" i="1"/>
  <c r="D51" i="1" s="1"/>
  <c r="O42" i="1"/>
  <c r="O52" i="1" s="1"/>
  <c r="K42" i="1"/>
  <c r="K52" i="1" s="1"/>
  <c r="G42" i="1"/>
  <c r="G52" i="1" s="1"/>
  <c r="O43" i="1"/>
  <c r="O53" i="1" s="1"/>
  <c r="K43" i="1"/>
  <c r="K53" i="1" s="1"/>
  <c r="G43" i="1"/>
  <c r="G53" i="1" s="1"/>
  <c r="O44" i="1"/>
  <c r="O54" i="1" s="1"/>
  <c r="K44" i="1"/>
  <c r="K54" i="1" s="1"/>
  <c r="G44" i="1"/>
  <c r="G54" i="1" s="1"/>
  <c r="O41" i="1"/>
  <c r="O51" i="1" s="1"/>
  <c r="J42" i="1"/>
  <c r="J52" i="1" s="1"/>
  <c r="F42" i="1"/>
  <c r="F52" i="1" s="1"/>
  <c r="N43" i="1"/>
  <c r="N53" i="1" s="1"/>
  <c r="J43" i="1"/>
  <c r="J53" i="1" s="1"/>
  <c r="F43" i="1"/>
  <c r="F53" i="1" s="1"/>
  <c r="N44" i="1"/>
  <c r="N54" i="1" s="1"/>
  <c r="J44" i="1"/>
  <c r="J54" i="1" s="1"/>
  <c r="F44" i="1"/>
  <c r="F54" i="1" s="1"/>
  <c r="N41" i="1"/>
  <c r="N51" i="1" s="1"/>
  <c r="J41" i="1"/>
  <c r="J51" i="1" s="1"/>
  <c r="F41" i="1"/>
  <c r="F51" i="1" s="1"/>
  <c r="M42" i="1"/>
  <c r="M52" i="1" s="1"/>
  <c r="I42" i="1"/>
  <c r="I52" i="1" s="1"/>
  <c r="E42" i="1"/>
  <c r="E52" i="1" s="1"/>
  <c r="M43" i="1"/>
  <c r="M53" i="1" s="1"/>
  <c r="I43" i="1"/>
  <c r="I53" i="1" s="1"/>
  <c r="E43" i="1"/>
  <c r="E53" i="1" s="1"/>
  <c r="M44" i="1"/>
  <c r="M54" i="1" s="1"/>
  <c r="I44" i="1"/>
  <c r="I54" i="1" s="1"/>
  <c r="E44" i="1"/>
  <c r="E54" i="1" s="1"/>
  <c r="M41" i="1"/>
  <c r="M51" i="1" s="1"/>
  <c r="I41" i="1"/>
  <c r="I51" i="1" s="1"/>
  <c r="E41" i="1"/>
  <c r="E51" i="1" s="1"/>
  <c r="L42" i="1"/>
  <c r="L52" i="1" s="1"/>
  <c r="H42" i="1"/>
  <c r="H52" i="1" s="1"/>
  <c r="D42" i="1"/>
  <c r="D52" i="1" s="1"/>
  <c r="L43" i="1"/>
  <c r="L53" i="1" s="1"/>
  <c r="H43" i="1"/>
  <c r="H53" i="1" s="1"/>
  <c r="D43" i="1"/>
  <c r="D53" i="1" s="1"/>
</calcChain>
</file>

<file path=xl/sharedStrings.xml><?xml version="1.0" encoding="utf-8"?>
<sst xmlns="http://schemas.openxmlformats.org/spreadsheetml/2006/main" count="1340" uniqueCount="133">
  <si>
    <t>Obec kód</t>
  </si>
  <si>
    <t>Obec název</t>
  </si>
  <si>
    <t>Celková výměra
(ha)</t>
  </si>
  <si>
    <t>Orná půda (ha)</t>
  </si>
  <si>
    <t>Chmelnice (ha)</t>
  </si>
  <si>
    <t>Vinice 
(ha)</t>
  </si>
  <si>
    <t>Zahrady (ha)</t>
  </si>
  <si>
    <t>Ovocné sady 
(ha)</t>
  </si>
  <si>
    <t>Trvalé travní porosty (ha)</t>
  </si>
  <si>
    <t>Zemědělská půda 
(ha)</t>
  </si>
  <si>
    <t>Lesní pozemky (ha)</t>
  </si>
  <si>
    <t>Vodní plochy 
(ha)</t>
  </si>
  <si>
    <t>Zastavěné plochy a nádvoří 
(ha)</t>
  </si>
  <si>
    <t>Ostatní plochy 
(ha)</t>
  </si>
  <si>
    <t>Nezemědělská půda 
(ha)</t>
  </si>
  <si>
    <t>Bystročice</t>
  </si>
  <si>
    <t>Prostějov venkov o.p.s.</t>
  </si>
  <si>
    <t>Olomoucký</t>
  </si>
  <si>
    <t>Alojzov</t>
  </si>
  <si>
    <t>-</t>
  </si>
  <si>
    <t>Seloutky</t>
  </si>
  <si>
    <t>Bedihošť</t>
  </si>
  <si>
    <t>Biskupice</t>
  </si>
  <si>
    <t>Čehovice</t>
  </si>
  <si>
    <t>Čelčice</t>
  </si>
  <si>
    <t>Dětkovice</t>
  </si>
  <si>
    <t>Dobrochov</t>
  </si>
  <si>
    <t>Hrdibořice</t>
  </si>
  <si>
    <t>Hrubčice</t>
  </si>
  <si>
    <t>Klenovice na Hané</t>
  </si>
  <si>
    <t>Klopotovice</t>
  </si>
  <si>
    <t>Kralice na Hané</t>
  </si>
  <si>
    <t>Krumsín</t>
  </si>
  <si>
    <t>Mostkovice</t>
  </si>
  <si>
    <t>Myslejovice</t>
  </si>
  <si>
    <t>Ohrozim</t>
  </si>
  <si>
    <t>Plumlov</t>
  </si>
  <si>
    <t>Prostějovičky</t>
  </si>
  <si>
    <t>Skalka</t>
  </si>
  <si>
    <t>Stínava</t>
  </si>
  <si>
    <t>Určice</t>
  </si>
  <si>
    <t>Vícov</t>
  </si>
  <si>
    <t>Vranovice-Kelčice</t>
  </si>
  <si>
    <t>Vrbátky</t>
  </si>
  <si>
    <t>Výšovice</t>
  </si>
  <si>
    <t>Česká republika</t>
  </si>
  <si>
    <t>Půdní fond 2019</t>
  </si>
  <si>
    <t>Rok</t>
  </si>
  <si>
    <t>Prostějov venkov o.p.s. - Půdní fond v ha</t>
  </si>
  <si>
    <t>Prostějov venkov o.p.s. - Půdní fond procetuální zastoupení</t>
  </si>
  <si>
    <t>Počet obyvatel k 31.12. - celkem</t>
  </si>
  <si>
    <t>Počet obyvatel k 31.12. - ženy</t>
  </si>
  <si>
    <t>Živě narození celkem</t>
  </si>
  <si>
    <t>Zemřelí celkem</t>
  </si>
  <si>
    <t>Přistěhovalí celkem</t>
  </si>
  <si>
    <t>Vystěhovalí celkem</t>
  </si>
  <si>
    <t>Obyvatelé ve věku 0–14 let celkem</t>
  </si>
  <si>
    <t>Obyvatelé ve věku 15–64 let celkem</t>
  </si>
  <si>
    <t>Obyvatelé ve věku 65 a více let celkem</t>
  </si>
  <si>
    <t>Prostějov venkov o.p.s. - obyvatelstvo</t>
  </si>
  <si>
    <t>Olomoucký kraj</t>
  </si>
  <si>
    <t>ČR</t>
  </si>
  <si>
    <t>Prostějov venkov o.p.s. - obyvatelstvo podíl skupin</t>
  </si>
  <si>
    <t>Olomoucký kraj obyvatelstvo podíl skupin</t>
  </si>
  <si>
    <t>ČR obyvatelstvo podíl skupin</t>
  </si>
  <si>
    <t xml:space="preserve">ČR Půdní fond </t>
  </si>
  <si>
    <t>ČR Půdní fond procetuální zastoupení</t>
  </si>
  <si>
    <t>Olomoucký kraj Půdní fond</t>
  </si>
  <si>
    <t>Olomoucký krajPůdní fond procetuální zastoupení</t>
  </si>
  <si>
    <t>Absolutní změna</t>
  </si>
  <si>
    <t>% změna od 2014</t>
  </si>
  <si>
    <t>tj. hodnoty roku 2014 považujeme za 100 %</t>
  </si>
  <si>
    <t>Roční průměr</t>
  </si>
  <si>
    <t xml:space="preserve">Porovnámeli  průměrný roční počet  živě narozených   a  průměrný roční počet  zemřelých za posledních šest let,   dojdeme k závěru, že by mělo postupně docházet  k poklesu  celkového počtu obyvatel v regionu.  To se však něděje a příčinou tohoje rodíl mezi počtem přistěhovalých a vystěhovalých obyvatel z území MAS. </t>
  </si>
  <si>
    <t>součet změn za 6 let</t>
  </si>
  <si>
    <t>Obyvatelé ve věku</t>
  </si>
  <si>
    <t xml:space="preserve"> 0–14 let </t>
  </si>
  <si>
    <t xml:space="preserve"> 15–64 let </t>
  </si>
  <si>
    <t xml:space="preserve"> 65 a více </t>
  </si>
  <si>
    <t>celkem</t>
  </si>
  <si>
    <t>Počet obyvatel k 31.12</t>
  </si>
  <si>
    <t>Rozdíl</t>
  </si>
  <si>
    <t xml:space="preserve">2015 rozdíl </t>
  </si>
  <si>
    <t>V roce 2015 obce přiléhající k  vojenskému újezdu  zvětšily své katastrální území  na základě  převodu pozemků.  Jednalo se o nárůst cca 54 ha, který se skládal z 10,9 ha zahrad, 41,3 ha lesních pozemků  a zbytek 4,6 ha tvořily vodní plochy.</t>
  </si>
  <si>
    <t xml:space="preserve">Přesto je patrný trend poklesu výměry zemědělské půdy (0,7 %, 108,4 ha),  a především orné půdy (0,9 %, 119,9 ha). </t>
  </si>
  <si>
    <t>Zemědělská půda</t>
  </si>
  <si>
    <t>Nezemědělská půda</t>
  </si>
  <si>
    <t>%</t>
  </si>
  <si>
    <t>z  celkové výmery</t>
  </si>
  <si>
    <t>Za pouhých šest  let došlo k zastavění 4,5 ha půdy a vyčlenění 122,3 ha jako  ostatní plochy. Není  převážná většina převodem, opravdu  tu došlo k tak masivní výstavbě? Zjisti příčinu.</t>
  </si>
  <si>
    <t>Džovice</t>
  </si>
  <si>
    <t>Držovice</t>
  </si>
  <si>
    <t>Data z Veřejné databáze ČSU</t>
  </si>
  <si>
    <t>Počet a věkové složení obyvatel k 31. 12. podle obcí</t>
  </si>
  <si>
    <t xml:space="preserve">Období: </t>
  </si>
  <si>
    <t>31. prosinec 2014</t>
  </si>
  <si>
    <t xml:space="preserve">Území: </t>
  </si>
  <si>
    <t>Okres Prostějov</t>
  </si>
  <si>
    <t xml:space="preserve"> </t>
  </si>
  <si>
    <t>Počet
obyvatel
celkem</t>
  </si>
  <si>
    <t>v tom podle pohlaví</t>
  </si>
  <si>
    <t>v tom ve věku (let)</t>
  </si>
  <si>
    <t>Průměrný
věk</t>
  </si>
  <si>
    <t>muži</t>
  </si>
  <si>
    <t>ženy</t>
  </si>
  <si>
    <t>0-14</t>
  </si>
  <si>
    <t>15-64</t>
  </si>
  <si>
    <t>65 a více</t>
  </si>
  <si>
    <t>Kód: DEM03/12</t>
  </si>
  <si>
    <t>Zdroj:</t>
  </si>
  <si>
    <t>Český statistický úřad, Veřejná databáze</t>
  </si>
  <si>
    <t>Podmínky užívání dat ČSÚ</t>
  </si>
  <si>
    <t>vygenerováno  20.10.2020 12:27</t>
  </si>
  <si>
    <t>31. prosinec 2015</t>
  </si>
  <si>
    <t>vygenerováno  20.10.2020 12:26</t>
  </si>
  <si>
    <t>31. prosinec 2016</t>
  </si>
  <si>
    <t>vygenerováno  20.10.2020 12:25</t>
  </si>
  <si>
    <t>31. prosinec 2017</t>
  </si>
  <si>
    <t>31. prosinec 2018</t>
  </si>
  <si>
    <t>vygenerováno  20.10.2020 12:24</t>
  </si>
  <si>
    <t>31. prosinec 2019</t>
  </si>
  <si>
    <t>vygenerováno  20.10.2020 12:22</t>
  </si>
  <si>
    <t>mezisoučet</t>
  </si>
  <si>
    <t>věk * počet obyvatel</t>
  </si>
  <si>
    <t>MAS</t>
  </si>
  <si>
    <t>Obce do 500 obyvatel</t>
  </si>
  <si>
    <t>Obce do 1000 obyvatel</t>
  </si>
  <si>
    <t>Obce nad 1000 obyvatel</t>
  </si>
  <si>
    <t>Průměrný věk</t>
  </si>
  <si>
    <t>Obce do 500</t>
  </si>
  <si>
    <t>Obce do 1000</t>
  </si>
  <si>
    <t>Obce nad 1000</t>
  </si>
  <si>
    <t>změ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</si>
</sst>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%"/>
    <numFmt numFmtId="166" formatCode="#,##0.0"/>
    <numFmt numFmtId="167" formatCode="###,###,##0"/>
    <numFmt numFmtId="168" formatCode="###,##0.0"/>
  </numFmts>
  <fonts count="17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 CE"/>
      <family val="2"/>
      <charset val="238"/>
    </font>
    <font>
      <b/>
      <sz val="9"/>
      <name val="Arial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Tahoma"/>
      <family val="2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0" fontId="6" fillId="0" borderId="0"/>
    <xf numFmtId="0" fontId="9" fillId="0" borderId="0"/>
  </cellStyleXfs>
  <cellXfs count="14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top"/>
      <protection locked="0"/>
    </xf>
    <xf numFmtId="0" fontId="3" fillId="0" borderId="1" xfId="0" applyFont="1" applyBorder="1"/>
    <xf numFmtId="0" fontId="5" fillId="0" borderId="1" xfId="0" applyFont="1" applyBorder="1"/>
    <xf numFmtId="10" fontId="5" fillId="0" borderId="1" xfId="0" applyNumberFormat="1" applyFont="1" applyBorder="1"/>
    <xf numFmtId="164" fontId="0" fillId="0" borderId="0" xfId="0" applyNumberFormat="1"/>
    <xf numFmtId="166" fontId="3" fillId="0" borderId="1" xfId="0" applyNumberFormat="1" applyFont="1" applyBorder="1" applyAlignment="1">
      <alignment horizontal="right"/>
    </xf>
    <xf numFmtId="166" fontId="5" fillId="0" borderId="0" xfId="0" applyNumberFormat="1" applyFont="1"/>
    <xf numFmtId="166" fontId="3" fillId="0" borderId="0" xfId="0" applyNumberFormat="1" applyFont="1"/>
    <xf numFmtId="166" fontId="5" fillId="0" borderId="1" xfId="0" applyNumberFormat="1" applyFont="1" applyBorder="1"/>
    <xf numFmtId="166" fontId="5" fillId="0" borderId="1" xfId="0" applyNumberFormat="1" applyFont="1" applyBorder="1" applyAlignment="1">
      <alignment horizontal="right"/>
    </xf>
    <xf numFmtId="166" fontId="3" fillId="0" borderId="1" xfId="0" applyNumberFormat="1" applyFont="1" applyFill="1" applyBorder="1"/>
    <xf numFmtId="166" fontId="3" fillId="0" borderId="1" xfId="0" applyNumberFormat="1" applyFont="1" applyFill="1" applyBorder="1" applyAlignment="1">
      <alignment horizontal="right"/>
    </xf>
    <xf numFmtId="165" fontId="5" fillId="0" borderId="1" xfId="0" applyNumberFormat="1" applyFont="1" applyBorder="1"/>
    <xf numFmtId="3" fontId="5" fillId="0" borderId="0" xfId="0" applyNumberFormat="1" applyFont="1"/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1" fontId="2" fillId="0" borderId="0" xfId="0" applyNumberFormat="1" applyFont="1"/>
    <xf numFmtId="3" fontId="0" fillId="0" borderId="0" xfId="0" applyNumberFormat="1"/>
    <xf numFmtId="1" fontId="0" fillId="0" borderId="0" xfId="0" applyNumberFormat="1"/>
    <xf numFmtId="3" fontId="0" fillId="0" borderId="1" xfId="0" applyNumberFormat="1" applyBorder="1"/>
    <xf numFmtId="1" fontId="0" fillId="0" borderId="1" xfId="0" applyNumberFormat="1" applyBorder="1"/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165" fontId="0" fillId="0" borderId="1" xfId="0" applyNumberFormat="1" applyBorder="1"/>
    <xf numFmtId="0" fontId="3" fillId="0" borderId="0" xfId="0" applyFont="1" applyBorder="1"/>
    <xf numFmtId="0" fontId="5" fillId="0" borderId="0" xfId="0" applyFont="1" applyBorder="1"/>
    <xf numFmtId="0" fontId="0" fillId="0" borderId="1" xfId="0" applyBorder="1"/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166" fontId="3" fillId="0" borderId="0" xfId="0" applyNumberFormat="1" applyFont="1" applyBorder="1" applyAlignment="1">
      <alignment horizontal="right"/>
    </xf>
    <xf numFmtId="166" fontId="5" fillId="0" borderId="0" xfId="0" applyNumberFormat="1" applyFont="1" applyBorder="1"/>
    <xf numFmtId="165" fontId="5" fillId="0" borderId="0" xfId="0" applyNumberFormat="1" applyFont="1" applyBorder="1"/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3" fontId="8" fillId="0" borderId="0" xfId="0" applyNumberFormat="1" applyFont="1"/>
    <xf numFmtId="3" fontId="8" fillId="0" borderId="0" xfId="0" applyNumberFormat="1" applyFont="1" applyAlignment="1">
      <alignment horizontal="right"/>
    </xf>
    <xf numFmtId="0" fontId="2" fillId="0" borderId="1" xfId="0" applyFont="1" applyBorder="1"/>
    <xf numFmtId="0" fontId="8" fillId="0" borderId="1" xfId="0" applyFont="1" applyBorder="1"/>
    <xf numFmtId="3" fontId="2" fillId="0" borderId="1" xfId="0" applyNumberFormat="1" applyFont="1" applyBorder="1" applyAlignment="1">
      <alignment horizontal="right"/>
    </xf>
    <xf numFmtId="3" fontId="10" fillId="0" borderId="1" xfId="0" applyNumberFormat="1" applyFont="1" applyBorder="1"/>
    <xf numFmtId="3" fontId="10" fillId="0" borderId="0" xfId="0" applyNumberFormat="1" applyFont="1"/>
    <xf numFmtId="3" fontId="2" fillId="0" borderId="1" xfId="0" applyNumberFormat="1" applyFont="1" applyBorder="1"/>
    <xf numFmtId="3" fontId="8" fillId="0" borderId="1" xfId="0" applyNumberFormat="1" applyFont="1" applyBorder="1"/>
    <xf numFmtId="0" fontId="11" fillId="0" borderId="1" xfId="0" applyFont="1" applyBorder="1"/>
    <xf numFmtId="166" fontId="11" fillId="0" borderId="1" xfId="0" applyNumberFormat="1" applyFont="1" applyBorder="1" applyAlignment="1">
      <alignment horizontal="right"/>
    </xf>
    <xf numFmtId="166" fontId="11" fillId="0" borderId="0" xfId="0" applyNumberFormat="1" applyFont="1" applyBorder="1" applyAlignment="1">
      <alignment horizontal="right"/>
    </xf>
    <xf numFmtId="166" fontId="4" fillId="0" borderId="0" xfId="0" applyNumberFormat="1" applyFont="1"/>
    <xf numFmtId="166" fontId="11" fillId="0" borderId="1" xfId="0" applyNumberFormat="1" applyFont="1" applyFill="1" applyBorder="1" applyAlignment="1" applyProtection="1">
      <alignment horizontal="right"/>
    </xf>
    <xf numFmtId="166" fontId="11" fillId="0" borderId="1" xfId="0" applyNumberFormat="1" applyFont="1" applyBorder="1"/>
    <xf numFmtId="0" fontId="4" fillId="0" borderId="0" xfId="0" applyFont="1"/>
    <xf numFmtId="0" fontId="4" fillId="0" borderId="1" xfId="0" applyFont="1" applyBorder="1"/>
    <xf numFmtId="166" fontId="4" fillId="0" borderId="1" xfId="0" applyNumberFormat="1" applyFont="1" applyBorder="1"/>
    <xf numFmtId="166" fontId="4" fillId="0" borderId="0" xfId="0" applyNumberFormat="1" applyFont="1" applyBorder="1"/>
    <xf numFmtId="166" fontId="12" fillId="0" borderId="1" xfId="1" applyNumberFormat="1" applyFont="1" applyBorder="1"/>
    <xf numFmtId="166" fontId="12" fillId="0" borderId="0" xfId="1" applyNumberFormat="1" applyFont="1" applyBorder="1"/>
    <xf numFmtId="166" fontId="4" fillId="0" borderId="1" xfId="0" applyNumberFormat="1" applyFont="1" applyBorder="1" applyAlignment="1">
      <alignment horizontal="right"/>
    </xf>
    <xf numFmtId="3" fontId="7" fillId="0" borderId="1" xfId="0" applyNumberFormat="1" applyFont="1" applyFill="1" applyBorder="1" applyAlignment="1" applyProtection="1">
      <alignment vertical="top"/>
      <protection locked="0"/>
    </xf>
    <xf numFmtId="3" fontId="7" fillId="0" borderId="1" xfId="0" applyNumberFormat="1" applyFont="1" applyFill="1" applyBorder="1" applyAlignment="1" applyProtection="1">
      <alignment horizontal="right" vertical="top"/>
      <protection locked="0"/>
    </xf>
    <xf numFmtId="3" fontId="2" fillId="0" borderId="1" xfId="2" applyNumberFormat="1" applyFont="1" applyFill="1" applyBorder="1" applyAlignment="1">
      <alignment horizontal="right"/>
    </xf>
    <xf numFmtId="3" fontId="2" fillId="0" borderId="1" xfId="2" applyNumberFormat="1" applyFont="1" applyFill="1" applyBorder="1" applyAlignment="1"/>
    <xf numFmtId="3" fontId="2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/>
    </xf>
    <xf numFmtId="0" fontId="10" fillId="0" borderId="0" xfId="0" applyFont="1"/>
    <xf numFmtId="10" fontId="4" fillId="0" borderId="1" xfId="0" applyNumberFormat="1" applyFont="1" applyBorder="1"/>
    <xf numFmtId="0" fontId="10" fillId="0" borderId="1" xfId="0" applyFont="1" applyBorder="1"/>
    <xf numFmtId="3" fontId="11" fillId="0" borderId="1" xfId="0" applyNumberFormat="1" applyFont="1" applyBorder="1"/>
    <xf numFmtId="3" fontId="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8" fillId="0" borderId="1" xfId="0" applyNumberFormat="1" applyFont="1" applyFill="1" applyBorder="1" applyAlignment="1" applyProtection="1">
      <alignment horizontal="righ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0" fillId="0" borderId="0" xfId="0" applyNumberFormat="1"/>
    <xf numFmtId="4" fontId="10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/>
    <xf numFmtId="166" fontId="3" fillId="4" borderId="1" xfId="0" applyNumberFormat="1" applyFont="1" applyFill="1" applyBorder="1" applyAlignment="1">
      <alignment horizontal="right"/>
    </xf>
    <xf numFmtId="166" fontId="5" fillId="4" borderId="1" xfId="0" applyNumberFormat="1" applyFont="1" applyFill="1" applyBorder="1"/>
    <xf numFmtId="166" fontId="5" fillId="4" borderId="0" xfId="0" applyNumberFormat="1" applyFont="1" applyFill="1"/>
    <xf numFmtId="4" fontId="5" fillId="0" borderId="0" xfId="0" applyNumberFormat="1" applyFont="1"/>
    <xf numFmtId="164" fontId="0" fillId="0" borderId="1" xfId="0" applyNumberFormat="1" applyBorder="1"/>
    <xf numFmtId="3" fontId="0" fillId="0" borderId="1" xfId="0" applyNumberFormat="1" applyFont="1" applyBorder="1"/>
    <xf numFmtId="0" fontId="0" fillId="0" borderId="1" xfId="0" applyBorder="1" applyAlignment="1">
      <alignment horizontal="center"/>
    </xf>
    <xf numFmtId="167" fontId="0" fillId="0" borderId="1" xfId="0" applyNumberFormat="1" applyBorder="1" applyAlignment="1">
      <alignment horizontal="right" vertical="center" wrapText="1"/>
    </xf>
    <xf numFmtId="3" fontId="0" fillId="0" borderId="1" xfId="0" applyNumberFormat="1" applyBorder="1" applyAlignment="1">
      <alignment horizontal="right"/>
    </xf>
    <xf numFmtId="168" fontId="0" fillId="0" borderId="1" xfId="0" applyNumberFormat="1" applyBorder="1" applyAlignment="1">
      <alignment horizontal="right" vertical="center" wrapText="1"/>
    </xf>
    <xf numFmtId="165" fontId="0" fillId="0" borderId="0" xfId="0" applyNumberFormat="1"/>
    <xf numFmtId="0" fontId="13" fillId="0" borderId="0" xfId="0" applyFont="1"/>
    <xf numFmtId="0" fontId="13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4" fillId="0" borderId="0" xfId="0" applyFont="1"/>
    <xf numFmtId="167" fontId="10" fillId="0" borderId="1" xfId="0" applyNumberFormat="1" applyFont="1" applyBorder="1" applyAlignment="1">
      <alignment horizontal="right" vertical="center" wrapText="1"/>
    </xf>
    <xf numFmtId="167" fontId="0" fillId="0" borderId="1" xfId="0" applyNumberFormat="1" applyFill="1" applyBorder="1" applyAlignment="1">
      <alignment horizontal="right" vertical="center" wrapText="1"/>
    </xf>
    <xf numFmtId="167" fontId="0" fillId="0" borderId="0" xfId="0" applyNumberFormat="1" applyBorder="1" applyAlignment="1">
      <alignment horizontal="right" vertical="center" wrapText="1"/>
    </xf>
    <xf numFmtId="168" fontId="0" fillId="0" borderId="0" xfId="0" applyNumberForma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168" fontId="0" fillId="0" borderId="0" xfId="0" applyNumberForma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1"/>
    </xf>
    <xf numFmtId="166" fontId="0" fillId="0" borderId="1" xfId="0" applyNumberFormat="1" applyBorder="1" applyAlignment="1">
      <alignment horizontal="right" vertical="center" wrapText="1"/>
    </xf>
    <xf numFmtId="0" fontId="0" fillId="0" borderId="1" xfId="0" applyFill="1" applyBorder="1" applyAlignment="1">
      <alignment horizontal="left" vertical="center" wrapText="1" indent="1"/>
    </xf>
    <xf numFmtId="168" fontId="0" fillId="0" borderId="1" xfId="0" applyNumberFormat="1" applyFill="1" applyBorder="1" applyAlignment="1">
      <alignment horizontal="right" vertical="center" wrapText="1"/>
    </xf>
    <xf numFmtId="168" fontId="10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168" fontId="10" fillId="0" borderId="0" xfId="0" applyNumberFormat="1" applyFont="1" applyBorder="1" applyAlignment="1">
      <alignment horizontal="right" vertical="center" wrapText="1"/>
    </xf>
    <xf numFmtId="166" fontId="0" fillId="0" borderId="3" xfId="0" applyNumberFormat="1" applyBorder="1" applyAlignment="1">
      <alignment horizontal="right" vertical="center" wrapText="1"/>
    </xf>
    <xf numFmtId="167" fontId="0" fillId="0" borderId="7" xfId="0" applyNumberFormat="1" applyBorder="1" applyAlignment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167" fontId="0" fillId="0" borderId="3" xfId="0" applyNumberFormat="1" applyBorder="1" applyAlignment="1">
      <alignment horizontal="right" vertical="center" wrapText="1"/>
    </xf>
    <xf numFmtId="3" fontId="0" fillId="0" borderId="1" xfId="0" applyNumberFormat="1" applyFill="1" applyBorder="1" applyAlignment="1">
      <alignment horizontal="right" vertical="center" wrapText="1"/>
    </xf>
    <xf numFmtId="167" fontId="0" fillId="0" borderId="0" xfId="0" applyNumberFormat="1"/>
    <xf numFmtId="166" fontId="0" fillId="0" borderId="1" xfId="0" applyNumberFormat="1" applyBorder="1"/>
    <xf numFmtId="167" fontId="0" fillId="0" borderId="1" xfId="0" applyNumberFormat="1" applyBorder="1"/>
    <xf numFmtId="168" fontId="0" fillId="0" borderId="0" xfId="0" applyNumberFormat="1"/>
    <xf numFmtId="0" fontId="0" fillId="0" borderId="8" xfId="0" applyFill="1" applyBorder="1" applyAlignment="1">
      <alignment horizontal="left" vertical="center" wrapText="1" indent="1"/>
    </xf>
    <xf numFmtId="168" fontId="0" fillId="0" borderId="8" xfId="0" applyNumberFormat="1" applyFill="1" applyBorder="1" applyAlignment="1">
      <alignment horizontal="right" vertical="center" wrapText="1"/>
    </xf>
    <xf numFmtId="1" fontId="0" fillId="0" borderId="1" xfId="0" applyNumberFormat="1" applyFill="1" applyBorder="1" applyAlignment="1">
      <alignment horizontal="right" vertical="center" wrapText="1"/>
    </xf>
    <xf numFmtId="0" fontId="5" fillId="0" borderId="0" xfId="0" applyFont="1" applyAlignment="1">
      <alignment horizontal="left" wrapText="1"/>
    </xf>
    <xf numFmtId="166" fontId="5" fillId="0" borderId="1" xfId="0" applyNumberFormat="1" applyFont="1" applyBorder="1" applyAlignment="1">
      <alignment horizontal="center"/>
    </xf>
    <xf numFmtId="0" fontId="5" fillId="5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/>
  </cellXfs>
  <cellStyles count="4">
    <cellStyle name="Normální" xfId="0" builtinId="0"/>
    <cellStyle name="normální 2" xfId="3"/>
    <cellStyle name="normální_2018" xfId="1"/>
    <cellStyle name="normální_List1" xfId="2"/>
  </cellStyles>
  <dxfs count="58"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</a:t>
            </a:r>
            <a:r>
              <a:rPr lang="cs-CZ" baseline="0"/>
              <a:t> ploch zemědělské  a orné půdy</a:t>
            </a:r>
            <a:endParaRPr lang="cs-CZ"/>
          </a:p>
        </c:rich>
      </c:tx>
      <c:layout>
        <c:manualLayout>
          <c:xMode val="edge"/>
          <c:yMode val="edge"/>
          <c:x val="0.20113888888888889"/>
          <c:y val="2.0356234096692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Půda!$D$58</c:f>
              <c:strCache>
                <c:ptCount val="1"/>
                <c:pt idx="0">
                  <c:v>Celková výměra
(ha)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Půda!$C$59:$C$64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Půda!$D$59:$D$64</c:f>
              <c:numCache>
                <c:formatCode>#\ ##0.0</c:formatCode>
                <c:ptCount val="6"/>
                <c:pt idx="0">
                  <c:v>18089.153000000006</c:v>
                </c:pt>
                <c:pt idx="1">
                  <c:v>18088.967800000002</c:v>
                </c:pt>
                <c:pt idx="2">
                  <c:v>18140.448199999999</c:v>
                </c:pt>
                <c:pt idx="3">
                  <c:v>18142.698800000002</c:v>
                </c:pt>
                <c:pt idx="4">
                  <c:v>18142.1191</c:v>
                </c:pt>
                <c:pt idx="5">
                  <c:v>18143.0278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1BB-9146-2CF4821F7C4A}"/>
            </c:ext>
          </c:extLst>
        </c:ser>
        <c:ser>
          <c:idx val="0"/>
          <c:order val="1"/>
          <c:tx>
            <c:strRef>
              <c:f>Půda!$E$58</c:f>
              <c:strCache>
                <c:ptCount val="1"/>
                <c:pt idx="0">
                  <c:v>Orná půda (ha)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Půda!$C$59:$C$64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Půda!$E$59:$E$64</c:f>
              <c:numCache>
                <c:formatCode>#\ ##0.0</c:formatCode>
                <c:ptCount val="6"/>
                <c:pt idx="0">
                  <c:v>13299.988100000002</c:v>
                </c:pt>
                <c:pt idx="1">
                  <c:v>13298.4902</c:v>
                </c:pt>
                <c:pt idx="2">
                  <c:v>13225.181400000001</c:v>
                </c:pt>
                <c:pt idx="3">
                  <c:v>13224.2875</c:v>
                </c:pt>
                <c:pt idx="4">
                  <c:v>13200.967999999999</c:v>
                </c:pt>
                <c:pt idx="5">
                  <c:v>13180.088600000003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2CB-41BB-9146-2CF4821F7C4A}"/>
            </c:ext>
          </c:extLst>
        </c:ser>
        <c:ser>
          <c:idx val="2"/>
          <c:order val="2"/>
          <c:tx>
            <c:strRef>
              <c:f>Půda!$F$58</c:f>
              <c:strCache>
                <c:ptCount val="1"/>
                <c:pt idx="0">
                  <c:v>Zemědělská půda 
(ha)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Půda!$C$59:$C$64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Půda!$F$59:$F$64</c:f>
              <c:numCache>
                <c:formatCode>#\ ##0.0</c:formatCode>
                <c:ptCount val="6"/>
                <c:pt idx="0">
                  <c:v>14737.691299999997</c:v>
                </c:pt>
                <c:pt idx="1">
                  <c:v>14736.796299999996</c:v>
                </c:pt>
                <c:pt idx="2">
                  <c:v>14680.315200000003</c:v>
                </c:pt>
                <c:pt idx="3">
                  <c:v>14664.2598</c:v>
                </c:pt>
                <c:pt idx="4">
                  <c:v>14643.496799999997</c:v>
                </c:pt>
                <c:pt idx="5">
                  <c:v>14629.3406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2CB-41BB-9146-2CF4821F7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314280"/>
        <c:axId val="394312312"/>
      </c:lineChart>
      <c:catAx>
        <c:axId val="394314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94312312"/>
        <c:crosses val="autoZero"/>
        <c:auto val="1"/>
        <c:lblAlgn val="ctr"/>
        <c:lblOffset val="100"/>
        <c:noMultiLvlLbl val="0"/>
      </c:catAx>
      <c:valAx>
        <c:axId val="394312312"/>
        <c:scaling>
          <c:orientation val="minMax"/>
          <c:min val="1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94314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 nezemědělské půdy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Půda!$D$81</c:f>
              <c:strCache>
                <c:ptCount val="1"/>
                <c:pt idx="0">
                  <c:v>Lesní pozemky (ha)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Půda!$C$82:$C$87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Půda!$D$82:$D$87</c:f>
              <c:numCache>
                <c:formatCode>#\ ##0.0</c:formatCode>
                <c:ptCount val="6"/>
                <c:pt idx="0">
                  <c:v>1359.2484000000002</c:v>
                </c:pt>
                <c:pt idx="1">
                  <c:v>1358.7121000000002</c:v>
                </c:pt>
                <c:pt idx="2">
                  <c:v>1395.5760000000002</c:v>
                </c:pt>
                <c:pt idx="3">
                  <c:v>1399.4235000000003</c:v>
                </c:pt>
                <c:pt idx="4">
                  <c:v>1399.7251000000001</c:v>
                </c:pt>
                <c:pt idx="5">
                  <c:v>1399.9941000000001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0-4824-91AC-B2E08F3473C6}"/>
            </c:ext>
          </c:extLst>
        </c:ser>
        <c:ser>
          <c:idx val="1"/>
          <c:order val="1"/>
          <c:tx>
            <c:strRef>
              <c:f>Půda!$E$81</c:f>
              <c:strCache>
                <c:ptCount val="1"/>
                <c:pt idx="0">
                  <c:v>Vodní plochy 
(ha)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Půda!$C$82:$C$87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Půda!$E$82:$E$87</c:f>
              <c:numCache>
                <c:formatCode>#\ ##0.0</c:formatCode>
                <c:ptCount val="6"/>
                <c:pt idx="0">
                  <c:v>233.19959999999998</c:v>
                </c:pt>
                <c:pt idx="1">
                  <c:v>233.19929999999997</c:v>
                </c:pt>
                <c:pt idx="2">
                  <c:v>235.89499999999995</c:v>
                </c:pt>
                <c:pt idx="3">
                  <c:v>236.62989999999999</c:v>
                </c:pt>
                <c:pt idx="4">
                  <c:v>236.64439999999999</c:v>
                </c:pt>
                <c:pt idx="5">
                  <c:v>237.84550000000002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0-4824-91AC-B2E08F3473C6}"/>
            </c:ext>
          </c:extLst>
        </c:ser>
        <c:ser>
          <c:idx val="2"/>
          <c:order val="2"/>
          <c:tx>
            <c:strRef>
              <c:f>Půda!$F$81</c:f>
              <c:strCache>
                <c:ptCount val="1"/>
                <c:pt idx="0">
                  <c:v>Zastavěné plochy a nádvoří 
(ha)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Půda!$C$82:$C$87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Půda!$F$82:$F$87</c:f>
              <c:numCache>
                <c:formatCode>#\ ##0.0</c:formatCode>
                <c:ptCount val="6"/>
                <c:pt idx="0">
                  <c:v>366.85340000000002</c:v>
                </c:pt>
                <c:pt idx="1">
                  <c:v>367.36300000000006</c:v>
                </c:pt>
                <c:pt idx="2">
                  <c:v>367.97930000000008</c:v>
                </c:pt>
                <c:pt idx="3">
                  <c:v>368.72710000000006</c:v>
                </c:pt>
                <c:pt idx="4">
                  <c:v>369.95549999999997</c:v>
                </c:pt>
                <c:pt idx="5">
                  <c:v>371.36010000000005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C0-4824-91AC-B2E08F3473C6}"/>
            </c:ext>
          </c:extLst>
        </c:ser>
        <c:ser>
          <c:idx val="3"/>
          <c:order val="3"/>
          <c:tx>
            <c:strRef>
              <c:f>Půda!$G$81</c:f>
              <c:strCache>
                <c:ptCount val="1"/>
                <c:pt idx="0">
                  <c:v>Ostatní plochy 
(ha)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Půda!$C$82:$C$87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Půda!$G$82:$G$87</c:f>
              <c:numCache>
                <c:formatCode>#\ ##0.0</c:formatCode>
                <c:ptCount val="6"/>
                <c:pt idx="0">
                  <c:v>1392.1603</c:v>
                </c:pt>
                <c:pt idx="1">
                  <c:v>1392.8971000000001</c:v>
                </c:pt>
                <c:pt idx="2">
                  <c:v>1460.6826999999998</c:v>
                </c:pt>
                <c:pt idx="3">
                  <c:v>1473.6585</c:v>
                </c:pt>
                <c:pt idx="4">
                  <c:v>1492.2973</c:v>
                </c:pt>
                <c:pt idx="5">
                  <c:v>1504.4874999999997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C0-4824-91AC-B2E08F3473C6}"/>
            </c:ext>
          </c:extLst>
        </c:ser>
        <c:ser>
          <c:idx val="4"/>
          <c:order val="4"/>
          <c:tx>
            <c:strRef>
              <c:f>Půda!$H$81</c:f>
              <c:strCache>
                <c:ptCount val="1"/>
                <c:pt idx="0">
                  <c:v>Nezemědělská půda 
(ha)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Půda!$C$82:$C$87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Půda!$H$82:$H$87</c:f>
              <c:numCache>
                <c:formatCode>#\ ##0.0</c:formatCode>
                <c:ptCount val="6"/>
                <c:pt idx="0">
                  <c:v>3351.4617000000003</c:v>
                </c:pt>
                <c:pt idx="1">
                  <c:v>3352.1715000000013</c:v>
                </c:pt>
                <c:pt idx="2">
                  <c:v>3460.1329999999998</c:v>
                </c:pt>
                <c:pt idx="3">
                  <c:v>3478.4389999999999</c:v>
                </c:pt>
                <c:pt idx="4">
                  <c:v>3498.6223000000005</c:v>
                </c:pt>
                <c:pt idx="5">
                  <c:v>3513.6872000000008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2C0-4824-91AC-B2E08F347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309360"/>
        <c:axId val="394309688"/>
      </c:lineChart>
      <c:catAx>
        <c:axId val="39430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94309688"/>
        <c:crosses val="autoZero"/>
        <c:auto val="1"/>
        <c:lblAlgn val="ctr"/>
        <c:lblOffset val="100"/>
        <c:noMultiLvlLbl val="0"/>
      </c:catAx>
      <c:valAx>
        <c:axId val="394309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9430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478888699003655E-2"/>
          <c:y val="0.864106962848602"/>
          <c:w val="0.86336130898541541"/>
          <c:h val="0.135893037151397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Struktura obyvatel dle věkových  skupin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'Ob. struktura a změna počtu'!$O$69</c:f>
              <c:strCache>
                <c:ptCount val="1"/>
                <c:pt idx="0">
                  <c:v>celkem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'Ob. struktura a změna počtu'!$N$70:$N$75</c:f>
              <c:numCache>
                <c:formatCode>General</c:formatCode>
                <c:ptCount val="6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  <c:pt idx="4">
                  <c:v>2015</c:v>
                </c:pt>
                <c:pt idx="5">
                  <c:v>2014</c:v>
                </c:pt>
              </c:numCache>
            </c:numRef>
          </c:cat>
          <c:val>
            <c:numRef>
              <c:f>'Ob. struktura a změna počtu'!$O$70:$O$75</c:f>
              <c:numCache>
                <c:formatCode>#,##0</c:formatCode>
                <c:ptCount val="6"/>
                <c:pt idx="0">
                  <c:v>21336</c:v>
                </c:pt>
                <c:pt idx="1">
                  <c:v>21145</c:v>
                </c:pt>
                <c:pt idx="2">
                  <c:v>21049</c:v>
                </c:pt>
                <c:pt idx="3">
                  <c:v>20908</c:v>
                </c:pt>
                <c:pt idx="4">
                  <c:v>20871</c:v>
                </c:pt>
                <c:pt idx="5">
                  <c:v>20881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C-4DDC-8555-C50247D36056}"/>
            </c:ext>
          </c:extLst>
        </c:ser>
        <c:ser>
          <c:idx val="2"/>
          <c:order val="1"/>
          <c:tx>
            <c:strRef>
              <c:f>'Ob. struktura a změna počtu'!$P$69</c:f>
              <c:strCache>
                <c:ptCount val="1"/>
                <c:pt idx="0">
                  <c:v> 0–14 let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'Ob. struktura a změna počtu'!$N$70:$N$75</c:f>
              <c:numCache>
                <c:formatCode>General</c:formatCode>
                <c:ptCount val="6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  <c:pt idx="4">
                  <c:v>2015</c:v>
                </c:pt>
                <c:pt idx="5">
                  <c:v>2014</c:v>
                </c:pt>
              </c:numCache>
            </c:numRef>
          </c:cat>
          <c:val>
            <c:numRef>
              <c:f>'Ob. struktura a změna počtu'!$P$70:$P$75</c:f>
              <c:numCache>
                <c:formatCode>#,##0</c:formatCode>
                <c:ptCount val="6"/>
                <c:pt idx="0">
                  <c:v>3543</c:v>
                </c:pt>
                <c:pt idx="1">
                  <c:v>3485</c:v>
                </c:pt>
                <c:pt idx="2">
                  <c:v>3429</c:v>
                </c:pt>
                <c:pt idx="3">
                  <c:v>3321</c:v>
                </c:pt>
                <c:pt idx="4">
                  <c:v>3299</c:v>
                </c:pt>
                <c:pt idx="5">
                  <c:v>3237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9C-4DDC-8555-C50247D36056}"/>
            </c:ext>
          </c:extLst>
        </c:ser>
        <c:ser>
          <c:idx val="3"/>
          <c:order val="2"/>
          <c:tx>
            <c:strRef>
              <c:f>'Ob. struktura a změna počtu'!$Q$69</c:f>
              <c:strCache>
                <c:ptCount val="1"/>
                <c:pt idx="0">
                  <c:v> 15–64 let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'Ob. struktura a změna počtu'!$N$70:$N$75</c:f>
              <c:numCache>
                <c:formatCode>General</c:formatCode>
                <c:ptCount val="6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  <c:pt idx="4">
                  <c:v>2015</c:v>
                </c:pt>
                <c:pt idx="5">
                  <c:v>2014</c:v>
                </c:pt>
              </c:numCache>
            </c:numRef>
          </c:cat>
          <c:val>
            <c:numRef>
              <c:f>'Ob. struktura a změna počtu'!$Q$70:$Q$75</c:f>
              <c:numCache>
                <c:formatCode>#,##0</c:formatCode>
                <c:ptCount val="6"/>
                <c:pt idx="0">
                  <c:v>13717</c:v>
                </c:pt>
                <c:pt idx="1">
                  <c:v>13702</c:v>
                </c:pt>
                <c:pt idx="2">
                  <c:v>13730</c:v>
                </c:pt>
                <c:pt idx="3">
                  <c:v>13765</c:v>
                </c:pt>
                <c:pt idx="4">
                  <c:v>13827</c:v>
                </c:pt>
                <c:pt idx="5">
                  <c:v>13953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9C-4DDC-8555-C50247D36056}"/>
            </c:ext>
          </c:extLst>
        </c:ser>
        <c:ser>
          <c:idx val="4"/>
          <c:order val="3"/>
          <c:tx>
            <c:strRef>
              <c:f>'Ob. struktura a změna počtu'!$R$69</c:f>
              <c:strCache>
                <c:ptCount val="1"/>
                <c:pt idx="0">
                  <c:v> 65 a více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'Ob. struktura a změna počtu'!$N$70:$N$75</c:f>
              <c:numCache>
                <c:formatCode>General</c:formatCode>
                <c:ptCount val="6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  <c:pt idx="4">
                  <c:v>2015</c:v>
                </c:pt>
                <c:pt idx="5">
                  <c:v>2014</c:v>
                </c:pt>
              </c:numCache>
            </c:numRef>
          </c:cat>
          <c:val>
            <c:numRef>
              <c:f>'Ob. struktura a změna počtu'!$R$70:$R$75</c:f>
              <c:numCache>
                <c:formatCode>#,##0</c:formatCode>
                <c:ptCount val="6"/>
                <c:pt idx="0">
                  <c:v>4076</c:v>
                </c:pt>
                <c:pt idx="1">
                  <c:v>3958</c:v>
                </c:pt>
                <c:pt idx="2">
                  <c:v>3890</c:v>
                </c:pt>
                <c:pt idx="3">
                  <c:v>3822</c:v>
                </c:pt>
                <c:pt idx="4">
                  <c:v>3745</c:v>
                </c:pt>
                <c:pt idx="5">
                  <c:v>3691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9C-4DDC-8555-C50247D36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326840"/>
        <c:axId val="524327824"/>
      </c:lineChart>
      <c:dateAx>
        <c:axId val="524326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4327824"/>
        <c:crosses val="autoZero"/>
        <c:auto val="0"/>
        <c:lblOffset val="100"/>
        <c:baseTimeUnit val="days"/>
      </c:dateAx>
      <c:valAx>
        <c:axId val="524327824"/>
        <c:scaling>
          <c:orientation val="minMax"/>
          <c:max val="22000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4326840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Vlivy působící na změnu</a:t>
            </a:r>
            <a:r>
              <a:rPr lang="cs-CZ" baseline="0"/>
              <a:t>  počtu obyvatel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'Ob. struktura a změna počtu'!$D$59</c:f>
              <c:strCache>
                <c:ptCount val="1"/>
                <c:pt idx="0">
                  <c:v>Živě narození celkem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'Ob. struktura a změna počtu'!$C$60:$C$65</c:f>
              <c:numCache>
                <c:formatCode>General</c:formatCode>
                <c:ptCount val="6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  <c:pt idx="4">
                  <c:v>2015</c:v>
                </c:pt>
                <c:pt idx="5">
                  <c:v>2014</c:v>
                </c:pt>
              </c:numCache>
            </c:numRef>
          </c:cat>
          <c:val>
            <c:numRef>
              <c:f>'Ob. struktura a změna počtu'!$D$60:$D$65</c:f>
              <c:numCache>
                <c:formatCode>#,##0</c:formatCode>
                <c:ptCount val="6"/>
                <c:pt idx="0">
                  <c:v>217</c:v>
                </c:pt>
                <c:pt idx="1">
                  <c:v>220</c:v>
                </c:pt>
                <c:pt idx="2">
                  <c:v>234</c:v>
                </c:pt>
                <c:pt idx="3">
                  <c:v>212</c:v>
                </c:pt>
                <c:pt idx="4">
                  <c:v>218</c:v>
                </c:pt>
                <c:pt idx="5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1-4A12-88A8-4F98700CCA11}"/>
            </c:ext>
          </c:extLst>
        </c:ser>
        <c:ser>
          <c:idx val="2"/>
          <c:order val="1"/>
          <c:tx>
            <c:strRef>
              <c:f>'Ob. struktura a změna počtu'!$E$59</c:f>
              <c:strCache>
                <c:ptCount val="1"/>
                <c:pt idx="0">
                  <c:v>Zemřelí celkem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'Ob. struktura a změna počtu'!$C$60:$C$65</c:f>
              <c:numCache>
                <c:formatCode>General</c:formatCode>
                <c:ptCount val="6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  <c:pt idx="4">
                  <c:v>2015</c:v>
                </c:pt>
                <c:pt idx="5">
                  <c:v>2014</c:v>
                </c:pt>
              </c:numCache>
            </c:numRef>
          </c:cat>
          <c:val>
            <c:numRef>
              <c:f>'Ob. struktura a změna počtu'!$E$60:$E$65</c:f>
              <c:numCache>
                <c:formatCode>#,##0</c:formatCode>
                <c:ptCount val="6"/>
                <c:pt idx="0">
                  <c:v>204</c:v>
                </c:pt>
                <c:pt idx="1">
                  <c:v>218</c:v>
                </c:pt>
                <c:pt idx="2">
                  <c:v>222</c:v>
                </c:pt>
                <c:pt idx="3">
                  <c:v>235</c:v>
                </c:pt>
                <c:pt idx="4">
                  <c:v>261</c:v>
                </c:pt>
                <c:pt idx="5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B1-4A12-88A8-4F98700CCA11}"/>
            </c:ext>
          </c:extLst>
        </c:ser>
        <c:ser>
          <c:idx val="3"/>
          <c:order val="2"/>
          <c:tx>
            <c:strRef>
              <c:f>'Ob. struktura a změna počtu'!$F$59</c:f>
              <c:strCache>
                <c:ptCount val="1"/>
                <c:pt idx="0">
                  <c:v>Přistěhovalí celkem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'Ob. struktura a změna počtu'!$C$60:$C$65</c:f>
              <c:numCache>
                <c:formatCode>General</c:formatCode>
                <c:ptCount val="6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  <c:pt idx="4">
                  <c:v>2015</c:v>
                </c:pt>
                <c:pt idx="5">
                  <c:v>2014</c:v>
                </c:pt>
              </c:numCache>
            </c:numRef>
          </c:cat>
          <c:val>
            <c:numRef>
              <c:f>'Ob. struktura a změna počtu'!$F$60:$F$65</c:f>
              <c:numCache>
                <c:formatCode>#,##0</c:formatCode>
                <c:ptCount val="6"/>
                <c:pt idx="0">
                  <c:v>710</c:v>
                </c:pt>
                <c:pt idx="1">
                  <c:v>712</c:v>
                </c:pt>
                <c:pt idx="2">
                  <c:v>705</c:v>
                </c:pt>
                <c:pt idx="3">
                  <c:v>623</c:v>
                </c:pt>
                <c:pt idx="4">
                  <c:v>595</c:v>
                </c:pt>
                <c:pt idx="5">
                  <c:v>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B1-4A12-88A8-4F98700CCA11}"/>
            </c:ext>
          </c:extLst>
        </c:ser>
        <c:ser>
          <c:idx val="4"/>
          <c:order val="3"/>
          <c:tx>
            <c:strRef>
              <c:f>'Ob. struktura a změna počtu'!$G$59</c:f>
              <c:strCache>
                <c:ptCount val="1"/>
                <c:pt idx="0">
                  <c:v>Vystěhovalí celkem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'Ob. struktura a změna počtu'!$C$60:$C$65</c:f>
              <c:numCache>
                <c:formatCode>General</c:formatCode>
                <c:ptCount val="6"/>
                <c:pt idx="0">
                  <c:v>2019</c:v>
                </c:pt>
                <c:pt idx="1">
                  <c:v>2018</c:v>
                </c:pt>
                <c:pt idx="2">
                  <c:v>2017</c:v>
                </c:pt>
                <c:pt idx="3">
                  <c:v>2016</c:v>
                </c:pt>
                <c:pt idx="4">
                  <c:v>2015</c:v>
                </c:pt>
                <c:pt idx="5">
                  <c:v>2014</c:v>
                </c:pt>
              </c:numCache>
            </c:numRef>
          </c:cat>
          <c:val>
            <c:numRef>
              <c:f>'Ob. struktura a změna počtu'!$G$60:$G$65</c:f>
              <c:numCache>
                <c:formatCode>#,##0</c:formatCode>
                <c:ptCount val="6"/>
                <c:pt idx="0">
                  <c:v>532</c:v>
                </c:pt>
                <c:pt idx="1">
                  <c:v>618</c:v>
                </c:pt>
                <c:pt idx="2">
                  <c:v>576</c:v>
                </c:pt>
                <c:pt idx="3">
                  <c:v>564</c:v>
                </c:pt>
                <c:pt idx="4">
                  <c:v>562</c:v>
                </c:pt>
                <c:pt idx="5">
                  <c:v>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B1-4A12-88A8-4F98700CC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912056"/>
        <c:axId val="494909760"/>
      </c:lineChart>
      <c:catAx>
        <c:axId val="4949120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4909760"/>
        <c:crosses val="autoZero"/>
        <c:auto val="1"/>
        <c:lblAlgn val="ctr"/>
        <c:lblOffset val="100"/>
        <c:noMultiLvlLbl val="0"/>
      </c:catAx>
      <c:valAx>
        <c:axId val="49490976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491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Průměrný věk obyvatel v obcích  do  500 obyvatel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'Ob.  stárnutí'!$B$62</c:f>
              <c:strCache>
                <c:ptCount val="1"/>
                <c:pt idx="0">
                  <c:v>Stínava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'Ob.  stárnutí'!$C$61:$H$61</c:f>
              <c:numCache>
                <c:formatCode>#,##0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'Ob.  stárnutí'!$C$62:$H$62</c:f>
              <c:numCache>
                <c:formatCode>###\ ##0.0</c:formatCode>
                <c:ptCount val="6"/>
                <c:pt idx="0">
                  <c:v>44.357140000000001</c:v>
                </c:pt>
                <c:pt idx="1">
                  <c:v>44.379750000000001</c:v>
                </c:pt>
                <c:pt idx="2">
                  <c:v>43.961538461499998</c:v>
                </c:pt>
                <c:pt idx="3">
                  <c:v>44.111464968200004</c:v>
                </c:pt>
                <c:pt idx="4">
                  <c:v>44.783870967699997</c:v>
                </c:pt>
                <c:pt idx="5">
                  <c:v>43.388888888899999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5-47D6-8329-96184D474CA0}"/>
            </c:ext>
          </c:extLst>
        </c:ser>
        <c:ser>
          <c:idx val="1"/>
          <c:order val="1"/>
          <c:tx>
            <c:strRef>
              <c:f>'Ob.  stárnutí'!$B$63</c:f>
              <c:strCache>
                <c:ptCount val="1"/>
                <c:pt idx="0">
                  <c:v>Hrdibořice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'Ob.  stárnutí'!$C$61:$H$61</c:f>
              <c:numCache>
                <c:formatCode>#,##0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'Ob.  stárnutí'!$C$63:$H$63</c:f>
              <c:numCache>
                <c:formatCode>###\ ##0.0</c:formatCode>
                <c:ptCount val="6"/>
                <c:pt idx="0">
                  <c:v>42.977269999999997</c:v>
                </c:pt>
                <c:pt idx="1">
                  <c:v>43.636150000000001</c:v>
                </c:pt>
                <c:pt idx="2">
                  <c:v>44.216346153800004</c:v>
                </c:pt>
                <c:pt idx="3">
                  <c:v>44.495283018899997</c:v>
                </c:pt>
                <c:pt idx="4">
                  <c:v>45.012077294699999</c:v>
                </c:pt>
                <c:pt idx="5">
                  <c:v>44.317757009300003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5-47D6-8329-96184D474CA0}"/>
            </c:ext>
          </c:extLst>
        </c:ser>
        <c:ser>
          <c:idx val="2"/>
          <c:order val="2"/>
          <c:tx>
            <c:strRef>
              <c:f>'Ob.  stárnutí'!$B$64</c:f>
              <c:strCache>
                <c:ptCount val="1"/>
                <c:pt idx="0">
                  <c:v>Alojzov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'Ob.  stárnutí'!$C$61:$H$61</c:f>
              <c:numCache>
                <c:formatCode>#,##0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'Ob.  stárnutí'!$C$64:$H$64</c:f>
              <c:numCache>
                <c:formatCode>###\ ##0.0</c:formatCode>
                <c:ptCount val="6"/>
                <c:pt idx="0">
                  <c:v>44.351239999999997</c:v>
                </c:pt>
                <c:pt idx="1">
                  <c:v>43.52834</c:v>
                </c:pt>
                <c:pt idx="2">
                  <c:v>42.940944881900002</c:v>
                </c:pt>
                <c:pt idx="3">
                  <c:v>42.854838709699997</c:v>
                </c:pt>
                <c:pt idx="4">
                  <c:v>43.084362139900001</c:v>
                </c:pt>
                <c:pt idx="5">
                  <c:v>42.453667953699998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D5-47D6-8329-96184D474CA0}"/>
            </c:ext>
          </c:extLst>
        </c:ser>
        <c:ser>
          <c:idx val="3"/>
          <c:order val="3"/>
          <c:tx>
            <c:strRef>
              <c:f>'Ob.  stárnutí'!$B$65</c:f>
              <c:strCache>
                <c:ptCount val="1"/>
                <c:pt idx="0">
                  <c:v>Skalka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'Ob.  stárnutí'!$C$61:$H$61</c:f>
              <c:numCache>
                <c:formatCode>#,##0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'Ob.  stárnutí'!$C$65:$H$65</c:f>
              <c:numCache>
                <c:formatCode>###\ ##0.0</c:formatCode>
                <c:ptCount val="6"/>
                <c:pt idx="0">
                  <c:v>43.367469999999997</c:v>
                </c:pt>
                <c:pt idx="1">
                  <c:v>43.664000000000001</c:v>
                </c:pt>
                <c:pt idx="2">
                  <c:v>43.745967741900003</c:v>
                </c:pt>
                <c:pt idx="3">
                  <c:v>43.273809523799997</c:v>
                </c:pt>
                <c:pt idx="4">
                  <c:v>43.345849802399997</c:v>
                </c:pt>
                <c:pt idx="5">
                  <c:v>43.677606177599998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D5-47D6-8329-96184D474CA0}"/>
            </c:ext>
          </c:extLst>
        </c:ser>
        <c:ser>
          <c:idx val="4"/>
          <c:order val="4"/>
          <c:tx>
            <c:strRef>
              <c:f>'Ob.  stárnutí'!$B$66</c:f>
              <c:strCache>
                <c:ptCount val="1"/>
                <c:pt idx="0">
                  <c:v>Prostějovičky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'Ob.  stárnutí'!$C$61:$H$61</c:f>
              <c:numCache>
                <c:formatCode>#,##0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'Ob.  stárnutí'!$C$66:$H$66</c:f>
              <c:numCache>
                <c:formatCode>###\ ##0.0</c:formatCode>
                <c:ptCount val="6"/>
                <c:pt idx="0">
                  <c:v>40.834560000000003</c:v>
                </c:pt>
                <c:pt idx="1">
                  <c:v>40.07544</c:v>
                </c:pt>
                <c:pt idx="2">
                  <c:v>39.977966101699998</c:v>
                </c:pt>
                <c:pt idx="3">
                  <c:v>39.837704918</c:v>
                </c:pt>
                <c:pt idx="4">
                  <c:v>40.440789473700001</c:v>
                </c:pt>
                <c:pt idx="5">
                  <c:v>40.718954248400003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D5-47D6-8329-96184D474CA0}"/>
            </c:ext>
          </c:extLst>
        </c:ser>
        <c:ser>
          <c:idx val="5"/>
          <c:order val="5"/>
          <c:tx>
            <c:strRef>
              <c:f>'Ob.  stárnutí'!$B$67</c:f>
              <c:strCache>
                <c:ptCount val="1"/>
                <c:pt idx="0">
                  <c:v>Klopotovice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'Ob.  stárnutí'!$C$61:$H$61</c:f>
              <c:numCache>
                <c:formatCode>#,##0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'Ob.  stárnutí'!$C$67:$H$67</c:f>
              <c:numCache>
                <c:formatCode>###\ ##0.0</c:formatCode>
                <c:ptCount val="6"/>
                <c:pt idx="0">
                  <c:v>41.024650000000001</c:v>
                </c:pt>
                <c:pt idx="1">
                  <c:v>41.95926</c:v>
                </c:pt>
                <c:pt idx="2">
                  <c:v>41.905797101399997</c:v>
                </c:pt>
                <c:pt idx="3">
                  <c:v>42.839552238800003</c:v>
                </c:pt>
                <c:pt idx="4">
                  <c:v>43.432075471700003</c:v>
                </c:pt>
                <c:pt idx="5">
                  <c:v>42.627737226299999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D5-47D6-8329-96184D474CA0}"/>
            </c:ext>
          </c:extLst>
        </c:ser>
        <c:ser>
          <c:idx val="6"/>
          <c:order val="6"/>
          <c:tx>
            <c:strRef>
              <c:f>'Ob.  stárnutí'!$B$68</c:f>
              <c:strCache>
                <c:ptCount val="1"/>
                <c:pt idx="0">
                  <c:v>Biskupice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'Ob.  stárnutí'!$C$61:$H$61</c:f>
              <c:numCache>
                <c:formatCode>#,##0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'Ob.  stárnutí'!$C$68:$H$68</c:f>
              <c:numCache>
                <c:formatCode>###\ ##0.0</c:formatCode>
                <c:ptCount val="6"/>
                <c:pt idx="0">
                  <c:v>38.641030000000001</c:v>
                </c:pt>
                <c:pt idx="1">
                  <c:v>39.506489999999999</c:v>
                </c:pt>
                <c:pt idx="2">
                  <c:v>39.744147157199997</c:v>
                </c:pt>
                <c:pt idx="3">
                  <c:v>39.920529801299999</c:v>
                </c:pt>
                <c:pt idx="4">
                  <c:v>40.412457912500003</c:v>
                </c:pt>
                <c:pt idx="5">
                  <c:v>40.583056478400003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8D5-47D6-8329-96184D474CA0}"/>
            </c:ext>
          </c:extLst>
        </c:ser>
        <c:ser>
          <c:idx val="7"/>
          <c:order val="7"/>
          <c:tx>
            <c:strRef>
              <c:f>'Ob.  stárnutí'!$B$69</c:f>
              <c:strCache>
                <c:ptCount val="1"/>
                <c:pt idx="0">
                  <c:v>Dobrochov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'Ob.  stárnutí'!$C$61:$H$61</c:f>
              <c:numCache>
                <c:formatCode>#,##0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'Ob.  stárnutí'!$C$69:$H$69</c:f>
              <c:numCache>
                <c:formatCode>###\ ##0.0</c:formatCode>
                <c:ptCount val="6"/>
                <c:pt idx="0">
                  <c:v>38.136360000000003</c:v>
                </c:pt>
                <c:pt idx="1">
                  <c:v>37.925530000000002</c:v>
                </c:pt>
                <c:pt idx="2">
                  <c:v>38.606382978699997</c:v>
                </c:pt>
                <c:pt idx="3">
                  <c:v>38.555718475100001</c:v>
                </c:pt>
                <c:pt idx="4">
                  <c:v>39.065597667600002</c:v>
                </c:pt>
                <c:pt idx="5">
                  <c:v>39.130057803500002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8D5-47D6-8329-96184D474CA0}"/>
            </c:ext>
          </c:extLst>
        </c:ser>
        <c:ser>
          <c:idx val="8"/>
          <c:order val="8"/>
          <c:tx>
            <c:strRef>
              <c:f>'Ob.  stárnutí'!$B$70</c:f>
              <c:strCache>
                <c:ptCount val="1"/>
                <c:pt idx="0">
                  <c:v>Ohrozim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'Ob.  stárnutí'!$C$61:$H$61</c:f>
              <c:numCache>
                <c:formatCode>#,##0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'Ob.  stárnutí'!$C$70:$H$70</c:f>
              <c:numCache>
                <c:formatCode>###\ ##0.0</c:formatCode>
                <c:ptCount val="6"/>
                <c:pt idx="0">
                  <c:v>40.877589999999998</c:v>
                </c:pt>
                <c:pt idx="1">
                  <c:v>41.600209999999997</c:v>
                </c:pt>
                <c:pt idx="2">
                  <c:v>41.676344086</c:v>
                </c:pt>
                <c:pt idx="3">
                  <c:v>41.990153172900001</c:v>
                </c:pt>
                <c:pt idx="4">
                  <c:v>42.056277056299997</c:v>
                </c:pt>
                <c:pt idx="5">
                  <c:v>42.7682403433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D5-47D6-8329-96184D474CA0}"/>
            </c:ext>
          </c:extLst>
        </c:ser>
        <c:ser>
          <c:idx val="9"/>
          <c:order val="9"/>
          <c:tx>
            <c:strRef>
              <c:f>'Ob.  stárnutí'!$B$71</c:f>
              <c:strCache>
                <c:ptCount val="1"/>
                <c:pt idx="0">
                  <c:v>Výšovice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'Ob.  stárnutí'!$C$61:$H$61</c:f>
              <c:numCache>
                <c:formatCode>#,##0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'Ob.  stárnutí'!$C$71:$H$71</c:f>
              <c:numCache>
                <c:formatCode>###\ ##0.0</c:formatCode>
                <c:ptCount val="6"/>
                <c:pt idx="0">
                  <c:v>39.963709999999999</c:v>
                </c:pt>
                <c:pt idx="1">
                  <c:v>40.551439999999999</c:v>
                </c:pt>
                <c:pt idx="2">
                  <c:v>40.857142857100001</c:v>
                </c:pt>
                <c:pt idx="3">
                  <c:v>41.114432989699999</c:v>
                </c:pt>
                <c:pt idx="4">
                  <c:v>41.030864197500001</c:v>
                </c:pt>
                <c:pt idx="5">
                  <c:v>41.448559670800002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D5-47D6-8329-96184D474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830816"/>
        <c:axId val="339828520"/>
      </c:lineChart>
      <c:catAx>
        <c:axId val="33983081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39828520"/>
        <c:crosses val="autoZero"/>
        <c:auto val="1"/>
        <c:lblAlgn val="ctr"/>
        <c:lblOffset val="100"/>
        <c:noMultiLvlLbl val="0"/>
      </c:catAx>
      <c:valAx>
        <c:axId val="339828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39830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Průměrný věk obyvatel  </a:t>
            </a:r>
            <a:r>
              <a:rPr lang="en-US"/>
              <a:t>MAS</a:t>
            </a:r>
          </a:p>
        </c:rich>
      </c:tx>
      <c:layout>
        <c:manualLayout>
          <c:xMode val="edge"/>
          <c:yMode val="edge"/>
          <c:x val="0.25871522309711287"/>
          <c:y val="4.76190476190476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'Ob.  stárnutí'!$P$62</c:f>
              <c:strCache>
                <c:ptCount val="1"/>
                <c:pt idx="0">
                  <c:v>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'Ob.  stárnutí'!$Q$61:$V$61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'Ob.  stárnutí'!$Q$62:$V$62</c:f>
              <c:numCache>
                <c:formatCode>#\ ##0.0</c:formatCode>
                <c:ptCount val="6"/>
                <c:pt idx="0">
                  <c:v>41.484100473636317</c:v>
                </c:pt>
                <c:pt idx="1">
                  <c:v>41.567164422404289</c:v>
                </c:pt>
                <c:pt idx="2">
                  <c:v>41.715324277781171</c:v>
                </c:pt>
                <c:pt idx="3">
                  <c:v>41.782217682549785</c:v>
                </c:pt>
                <c:pt idx="4" formatCode="###\ ###\ ##0">
                  <c:v>41.872173090560565</c:v>
                </c:pt>
                <c:pt idx="5">
                  <c:v>41.922286276714217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4-43D3-8E36-4226E419376D}"/>
            </c:ext>
          </c:extLst>
        </c:ser>
        <c:ser>
          <c:idx val="1"/>
          <c:order val="1"/>
          <c:tx>
            <c:strRef>
              <c:f>'Ob.  stárnutí'!$P$63</c:f>
              <c:strCache>
                <c:ptCount val="1"/>
                <c:pt idx="0">
                  <c:v>Obce do 500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'Ob.  stárnutí'!$Q$61:$V$61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'Ob.  stárnutí'!$Q$63:$V$63</c:f>
              <c:numCache>
                <c:formatCode>General</c:formatCode>
                <c:ptCount val="6"/>
                <c:pt idx="0">
                  <c:v>41</c:v>
                </c:pt>
                <c:pt idx="1">
                  <c:v>41.3</c:v>
                </c:pt>
                <c:pt idx="2">
                  <c:v>41.4</c:v>
                </c:pt>
                <c:pt idx="3">
                  <c:v>41.6</c:v>
                </c:pt>
                <c:pt idx="4">
                  <c:v>41.9</c:v>
                </c:pt>
                <c:pt idx="5">
                  <c:v>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62-4F08-ADB6-438A63D4721A}"/>
            </c:ext>
          </c:extLst>
        </c:ser>
        <c:ser>
          <c:idx val="2"/>
          <c:order val="2"/>
          <c:tx>
            <c:strRef>
              <c:f>'Ob.  stárnutí'!$P$64</c:f>
              <c:strCache>
                <c:ptCount val="1"/>
                <c:pt idx="0">
                  <c:v>Obce do 1000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'Ob.  stárnutí'!$Q$61:$V$61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'Ob.  stárnutí'!$Q$64:$V$64</c:f>
              <c:numCache>
                <c:formatCode>General</c:formatCode>
                <c:ptCount val="6"/>
                <c:pt idx="0">
                  <c:v>41.6</c:v>
                </c:pt>
                <c:pt idx="1">
                  <c:v>41.6</c:v>
                </c:pt>
                <c:pt idx="2">
                  <c:v>41.8</c:v>
                </c:pt>
                <c:pt idx="3">
                  <c:v>41.8</c:v>
                </c:pt>
                <c:pt idx="4">
                  <c:v>41.9</c:v>
                </c:pt>
                <c:pt idx="5">
                  <c:v>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62-4F08-ADB6-438A63D4721A}"/>
            </c:ext>
          </c:extLst>
        </c:ser>
        <c:ser>
          <c:idx val="3"/>
          <c:order val="3"/>
          <c:tx>
            <c:strRef>
              <c:f>'Ob.  stárnutí'!$P$65</c:f>
              <c:strCache>
                <c:ptCount val="1"/>
                <c:pt idx="0">
                  <c:v>Obce nad 1000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'Ob.  stárnutí'!$Q$61:$V$61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'Ob.  stárnutí'!$Q$65:$V$65</c:f>
              <c:numCache>
                <c:formatCode>General</c:formatCode>
                <c:ptCount val="6"/>
                <c:pt idx="0">
                  <c:v>41.5</c:v>
                </c:pt>
                <c:pt idx="1">
                  <c:v>41.6</c:v>
                </c:pt>
                <c:pt idx="2">
                  <c:v>41.7</c:v>
                </c:pt>
                <c:pt idx="3">
                  <c:v>41.8</c:v>
                </c:pt>
                <c:pt idx="4">
                  <c:v>41.9</c:v>
                </c:pt>
                <c:pt idx="5" formatCode="0.0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162-4F08-ADB6-438A63D47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574184"/>
        <c:axId val="436574512"/>
      </c:lineChart>
      <c:catAx>
        <c:axId val="436574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stav v letech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6574512"/>
        <c:crosses val="autoZero"/>
        <c:auto val="1"/>
        <c:lblAlgn val="ctr"/>
        <c:lblOffset val="100"/>
        <c:noMultiLvlLbl val="0"/>
      </c:catAx>
      <c:valAx>
        <c:axId val="436574512"/>
        <c:scaling>
          <c:orientation val="minMax"/>
          <c:max val="42"/>
          <c:min val="4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Průměrný věk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6574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604837</xdr:colOff>
      <xdr:row>56</xdr:row>
      <xdr:rowOff>76200</xdr:rowOff>
    </xdr:from>
    <xdr:to>
      <xdr:col>15</xdr:col>
      <xdr:colOff>376237</xdr:colOff>
      <xdr:row>77</xdr:row>
      <xdr:rowOff>95250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604836</xdr:colOff>
      <xdr:row>79</xdr:row>
      <xdr:rowOff>57148</xdr:rowOff>
    </xdr:from>
    <xdr:to>
      <xdr:col>17</xdr:col>
      <xdr:colOff>38100</xdr:colOff>
      <xdr:row>104</xdr:row>
      <xdr:rowOff>114300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238124</xdr:colOff>
      <xdr:row>71</xdr:row>
      <xdr:rowOff>133349</xdr:rowOff>
    </xdr:from>
    <xdr:to>
      <xdr:col>27</xdr:col>
      <xdr:colOff>466724</xdr:colOff>
      <xdr:row>99</xdr:row>
      <xdr:rowOff>9525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19050</xdr:colOff>
      <xdr:row>69</xdr:row>
      <xdr:rowOff>47625</xdr:rowOff>
    </xdr:from>
    <xdr:to>
      <xdr:col>9</xdr:col>
      <xdr:colOff>171450</xdr:colOff>
      <xdr:row>91</xdr:row>
      <xdr:rowOff>66675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59</xdr:row>
      <xdr:rowOff>57149</xdr:rowOff>
    </xdr:from>
    <xdr:to>
      <xdr:col>13</xdr:col>
      <xdr:colOff>590550</xdr:colOff>
      <xdr:row>78</xdr:row>
      <xdr:rowOff>9525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219074</xdr:colOff>
      <xdr:row>59</xdr:row>
      <xdr:rowOff>19050</xdr:rowOff>
    </xdr:from>
    <xdr:to>
      <xdr:col>27</xdr:col>
      <xdr:colOff>600074</xdr:colOff>
      <xdr:row>76</xdr:row>
      <xdr:rowOff>114300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zso.cz/csu/czso/podminky_pro_vyuzivani_a_dalsi_zverejnovani_statistickych_udaju_csu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https://vdb.czso.cz/vdbvo2/faces/cs/index.jsf?page=vystup-objekt&amp;f=TABULKA&amp;z=T&amp;pvo=DEM03&amp;pvoch=40797&amp;skupId=526&amp;pvokc=101&amp;katalog=30845&amp;&amp;c=v3~2__RP2015MP12DP31&amp;str=v70&amp;kodjaz=203" TargetMode="External"/><Relationship Id="rId7" Type="http://schemas.openxmlformats.org/officeDocument/2006/relationships/hyperlink" Target="https://vdb.czso.cz/vdbvo2/faces/cs/index.jsf?page=vystup-objekt&amp;f=TABULKA&amp;z=T&amp;pvo=DEM03&amp;pvoch=40797&amp;skupId=526&amp;pvokc=101&amp;katalog=30845&amp;&amp;c=v3~2__RP2017MP12DP31&amp;str=v70&amp;kodjaz=203" TargetMode="External"/><Relationship Id="rId12" Type="http://schemas.openxmlformats.org/officeDocument/2006/relationships/hyperlink" Target="https://www.czso.cz/csu/czso/podminky_pro_vyuzivani_a_dalsi_zverejnovani_statistickych_udaju_csu" TargetMode="External"/><Relationship Id="rId2" Type="http://schemas.openxmlformats.org/officeDocument/2006/relationships/hyperlink" Target="https://www.czso.cz/csu/czso/podminky_pro_vyuzivani_a_dalsi_zverejnovani_statistickych_udaju_csu" TargetMode="External"/><Relationship Id="rId1" Type="http://schemas.openxmlformats.org/officeDocument/2006/relationships/hyperlink" Target="https://vdb.czso.cz/vdbvo2/faces/cs/index.jsf?page=vystup-objekt&amp;f=TABULKA&amp;z=T&amp;pvo=DEM03&amp;pvoch=40797&amp;skupId=526&amp;pvokc=101&amp;katalog=30845&amp;&amp;c=v3~2__RP2014MP12DP31&amp;str=v70&amp;kodjaz=203" TargetMode="External"/><Relationship Id="rId6" Type="http://schemas.openxmlformats.org/officeDocument/2006/relationships/hyperlink" Target="https://www.czso.cz/csu/czso/podminky_pro_vyuzivani_a_dalsi_zverejnovani_statistickych_udaju_csu" TargetMode="External"/><Relationship Id="rId11" Type="http://schemas.openxmlformats.org/officeDocument/2006/relationships/hyperlink" Target="https://vdb.czso.cz/vdbvo2/faces/cs/index.jsf?page=vystup-objekt&amp;f=TABULKA&amp;z=T&amp;pvo=DEM03&amp;pvoch=40797&amp;skupId=526&amp;pvokc=101&amp;katalog=30845&amp;&amp;c=v3~2__RP2019MP12DP31&amp;str=v70&amp;kodjaz=203" TargetMode="External"/><Relationship Id="rId5" Type="http://schemas.openxmlformats.org/officeDocument/2006/relationships/hyperlink" Target="https://vdb.czso.cz/vdbvo2/faces/cs/index.jsf?page=vystup-objekt&amp;f=TABULKA&amp;z=T&amp;pvo=DEM03&amp;pvoch=40797&amp;skupId=526&amp;pvokc=101&amp;katalog=30845&amp;&amp;c=v3~2__RP2016MP12DP31&amp;str=v70&amp;kodjaz=203" TargetMode="External"/><Relationship Id="rId10" Type="http://schemas.openxmlformats.org/officeDocument/2006/relationships/hyperlink" Target="https://www.czso.cz/csu/czso/podminky_pro_vyuzivani_a_dalsi_zverejnovani_statistickych_udaju_csu" TargetMode="External"/><Relationship Id="rId4" Type="http://schemas.openxmlformats.org/officeDocument/2006/relationships/hyperlink" Target="https://www.czso.cz/csu/czso/podminky_pro_vyuzivani_a_dalsi_zverejnovani_statistickych_udaju_csu" TargetMode="External"/><Relationship Id="rId9" Type="http://schemas.openxmlformats.org/officeDocument/2006/relationships/hyperlink" Target="https://vdb.czso.cz/vdbvo2/faces/cs/index.jsf?page=vystup-objekt&amp;f=TABULKA&amp;z=T&amp;pvo=DEM03&amp;pvoch=40797&amp;skupId=526&amp;pvokc=101&amp;katalog=30845&amp;&amp;c=v3~2__RP2018MP12DP31&amp;str=v70&amp;kodjaz=203" TargetMode="External"/><Relationship Id="rId1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9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11" sqref="A11:XFD11"/>
    </sheetView>
  </sheetViews>
  <sheetFormatPr defaultRowHeight="12.75" x14ac:dyDescent="0.2"/>
  <cols>
    <col min="1" max="1" width="9.5703125" style="3" bestFit="1" customWidth="1"/>
    <col min="2" max="2" width="17.7109375" style="3" customWidth="1"/>
    <col min="3" max="4" width="10.7109375" style="3" bestFit="1" customWidth="1"/>
    <col min="5" max="8" width="9.7109375" style="3" bestFit="1" customWidth="1"/>
    <col min="9" max="11" width="10.7109375" style="3" bestFit="1" customWidth="1"/>
    <col min="12" max="14" width="9.7109375" style="3" bestFit="1" customWidth="1"/>
    <col min="15" max="15" width="10.7109375" style="3" bestFit="1" customWidth="1"/>
    <col min="16" max="16" width="13.7109375" style="3" customWidth="1"/>
    <col min="17" max="17" width="9.140625" style="3"/>
    <col min="18" max="19" width="10.7109375" style="3" bestFit="1" customWidth="1"/>
    <col min="20" max="23" width="9.5703125" style="3" bestFit="1" customWidth="1"/>
    <col min="24" max="26" width="10.7109375" style="3" bestFit="1" customWidth="1"/>
    <col min="27" max="29" width="9.5703125" style="3" bestFit="1" customWidth="1"/>
    <col min="30" max="30" width="10.7109375" style="3" bestFit="1" customWidth="1"/>
    <col min="31" max="31" width="10.7109375" style="3" customWidth="1"/>
    <col min="32" max="32" width="9.140625" style="3"/>
    <col min="33" max="34" width="10.7109375" style="3" bestFit="1" customWidth="1"/>
    <col min="35" max="38" width="9.5703125" style="3" bestFit="1" customWidth="1"/>
    <col min="39" max="41" width="10.7109375" style="3" bestFit="1" customWidth="1"/>
    <col min="42" max="44" width="9.5703125" style="3" bestFit="1" customWidth="1"/>
    <col min="45" max="45" width="10.7109375" style="3" bestFit="1" customWidth="1"/>
    <col min="46" max="46" width="9.140625" style="3"/>
    <col min="47" max="48" width="10.7109375" style="3" bestFit="1" customWidth="1"/>
    <col min="49" max="52" width="9.5703125" style="3" bestFit="1" customWidth="1"/>
    <col min="53" max="55" width="10.7109375" style="3" bestFit="1" customWidth="1"/>
    <col min="56" max="58" width="9.5703125" style="3" bestFit="1" customWidth="1"/>
    <col min="59" max="59" width="10.7109375" style="3" bestFit="1" customWidth="1"/>
    <col min="60" max="60" width="9.140625" style="3"/>
    <col min="61" max="61" width="10.7109375" style="3" customWidth="1"/>
    <col min="62" max="62" width="11" style="3" customWidth="1"/>
    <col min="63" max="66" width="9.5703125" style="3" bestFit="1" customWidth="1"/>
    <col min="67" max="69" width="10.85546875" style="3" bestFit="1" customWidth="1"/>
    <col min="70" max="72" width="9.5703125" style="3" bestFit="1" customWidth="1"/>
    <col min="73" max="73" width="10.85546875" style="3" bestFit="1" customWidth="1"/>
    <col min="74" max="74" width="9.140625" style="3"/>
    <col min="75" max="76" width="10.7109375" style="3" bestFit="1" customWidth="1"/>
    <col min="77" max="81" width="9.5703125" style="3" bestFit="1" customWidth="1"/>
    <col min="82" max="83" width="10.7109375" style="3" bestFit="1" customWidth="1"/>
    <col min="84" max="86" width="9.5703125" style="3" bestFit="1" customWidth="1"/>
    <col min="87" max="87" width="10.7109375" style="3" bestFit="1" customWidth="1"/>
    <col min="88" max="16384" width="9.140625" style="3"/>
  </cols>
  <sheetData>
    <row r="1" spans="1:87" ht="5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3"/>
      <c r="R1" s="2" t="s">
        <v>2</v>
      </c>
      <c r="S1" s="2" t="s">
        <v>3</v>
      </c>
      <c r="T1" s="2" t="s">
        <v>4</v>
      </c>
      <c r="U1" s="2" t="s">
        <v>5</v>
      </c>
      <c r="V1" s="2" t="s">
        <v>6</v>
      </c>
      <c r="W1" s="2" t="s">
        <v>7</v>
      </c>
      <c r="X1" s="2" t="s">
        <v>8</v>
      </c>
      <c r="Y1" s="2" t="s">
        <v>9</v>
      </c>
      <c r="Z1" s="2" t="s">
        <v>10</v>
      </c>
      <c r="AA1" s="2" t="s">
        <v>11</v>
      </c>
      <c r="AB1" s="2" t="s">
        <v>12</v>
      </c>
      <c r="AC1" s="2" t="s">
        <v>13</v>
      </c>
      <c r="AD1" s="2" t="s">
        <v>14</v>
      </c>
      <c r="AE1" s="33"/>
      <c r="AG1" s="2" t="s">
        <v>2</v>
      </c>
      <c r="AH1" s="2" t="s">
        <v>3</v>
      </c>
      <c r="AI1" s="2" t="s">
        <v>4</v>
      </c>
      <c r="AJ1" s="2" t="s">
        <v>5</v>
      </c>
      <c r="AK1" s="2" t="s">
        <v>6</v>
      </c>
      <c r="AL1" s="2" t="s">
        <v>7</v>
      </c>
      <c r="AM1" s="2" t="s">
        <v>8</v>
      </c>
      <c r="AN1" s="2" t="s">
        <v>9</v>
      </c>
      <c r="AO1" s="2" t="s">
        <v>10</v>
      </c>
      <c r="AP1" s="2" t="s">
        <v>11</v>
      </c>
      <c r="AQ1" s="2" t="s">
        <v>12</v>
      </c>
      <c r="AR1" s="2" t="s">
        <v>13</v>
      </c>
      <c r="AS1" s="2" t="s">
        <v>14</v>
      </c>
      <c r="AU1" s="2" t="s">
        <v>2</v>
      </c>
      <c r="AV1" s="2" t="s">
        <v>3</v>
      </c>
      <c r="AW1" s="2" t="s">
        <v>4</v>
      </c>
      <c r="AX1" s="2" t="s">
        <v>5</v>
      </c>
      <c r="AY1" s="2" t="s">
        <v>6</v>
      </c>
      <c r="AZ1" s="2" t="s">
        <v>7</v>
      </c>
      <c r="BA1" s="2" t="s">
        <v>8</v>
      </c>
      <c r="BB1" s="2" t="s">
        <v>9</v>
      </c>
      <c r="BC1" s="2" t="s">
        <v>10</v>
      </c>
      <c r="BD1" s="2" t="s">
        <v>11</v>
      </c>
      <c r="BE1" s="2" t="s">
        <v>12</v>
      </c>
      <c r="BF1" s="2" t="s">
        <v>13</v>
      </c>
      <c r="BG1" s="2" t="s">
        <v>14</v>
      </c>
      <c r="BI1" s="2" t="s">
        <v>2</v>
      </c>
      <c r="BJ1" s="2" t="s">
        <v>3</v>
      </c>
      <c r="BK1" s="2" t="s">
        <v>4</v>
      </c>
      <c r="BL1" s="2" t="s">
        <v>5</v>
      </c>
      <c r="BM1" s="2" t="s">
        <v>6</v>
      </c>
      <c r="BN1" s="2" t="s">
        <v>7</v>
      </c>
      <c r="BO1" s="2" t="s">
        <v>8</v>
      </c>
      <c r="BP1" s="2" t="s">
        <v>9</v>
      </c>
      <c r="BQ1" s="2" t="s">
        <v>10</v>
      </c>
      <c r="BR1" s="2" t="s">
        <v>11</v>
      </c>
      <c r="BS1" s="2" t="s">
        <v>12</v>
      </c>
      <c r="BT1" s="2" t="s">
        <v>13</v>
      </c>
      <c r="BU1" s="2" t="s">
        <v>14</v>
      </c>
      <c r="BW1" s="2" t="s">
        <v>2</v>
      </c>
      <c r="BX1" s="2" t="s">
        <v>3</v>
      </c>
      <c r="BY1" s="2" t="s">
        <v>4</v>
      </c>
      <c r="BZ1" s="2" t="s">
        <v>5</v>
      </c>
      <c r="CA1" s="2" t="s">
        <v>6</v>
      </c>
      <c r="CB1" s="2" t="s">
        <v>7</v>
      </c>
      <c r="CC1" s="2" t="s">
        <v>8</v>
      </c>
      <c r="CD1" s="2" t="s">
        <v>9</v>
      </c>
      <c r="CE1" s="2" t="s">
        <v>10</v>
      </c>
      <c r="CF1" s="2" t="s">
        <v>11</v>
      </c>
      <c r="CG1" s="2" t="s">
        <v>12</v>
      </c>
      <c r="CH1" s="2" t="s">
        <v>13</v>
      </c>
      <c r="CI1" s="2" t="s">
        <v>14</v>
      </c>
    </row>
    <row r="2" spans="1:87" x14ac:dyDescent="0.2">
      <c r="A2" s="4">
        <v>500879</v>
      </c>
      <c r="B2" s="5" t="s">
        <v>15</v>
      </c>
      <c r="C2" s="10">
        <v>801.23649999999998</v>
      </c>
      <c r="D2" s="10">
        <v>649.46960000000001</v>
      </c>
      <c r="E2" s="10">
        <v>57.2836</v>
      </c>
      <c r="F2" s="10">
        <v>2.4908000000000001</v>
      </c>
      <c r="G2" s="10">
        <v>17.726099999999999</v>
      </c>
      <c r="H2" s="10">
        <v>1.4355</v>
      </c>
      <c r="I2" s="10">
        <v>6.4919000000000002</v>
      </c>
      <c r="J2" s="10">
        <v>734.89750000000004</v>
      </c>
      <c r="K2" s="10">
        <v>1.7197</v>
      </c>
      <c r="L2" s="10">
        <v>4.2308000000000003</v>
      </c>
      <c r="M2" s="10">
        <v>12.966799999999999</v>
      </c>
      <c r="N2" s="10">
        <v>47.421700000000001</v>
      </c>
      <c r="O2" s="10">
        <v>66.338999999999999</v>
      </c>
      <c r="P2" s="34"/>
      <c r="Q2" s="11"/>
      <c r="R2" s="10">
        <v>801.2364</v>
      </c>
      <c r="S2" s="10">
        <v>649.62609999999995</v>
      </c>
      <c r="T2" s="10">
        <v>57.2836</v>
      </c>
      <c r="U2" s="10">
        <v>2.4908000000000001</v>
      </c>
      <c r="V2" s="10">
        <v>17.679099999999998</v>
      </c>
      <c r="W2" s="10">
        <v>1.4355</v>
      </c>
      <c r="X2" s="10">
        <v>6.4919000000000002</v>
      </c>
      <c r="Y2" s="10">
        <v>735.00699999999995</v>
      </c>
      <c r="Z2" s="10">
        <v>1.7197</v>
      </c>
      <c r="AA2" s="10">
        <v>4.2308000000000003</v>
      </c>
      <c r="AB2" s="10">
        <v>12.856999999999999</v>
      </c>
      <c r="AC2" s="10">
        <v>47.421900000000001</v>
      </c>
      <c r="AD2" s="10">
        <v>66.229399999999998</v>
      </c>
      <c r="AE2" s="34"/>
      <c r="AF2" s="11"/>
      <c r="AG2" s="10">
        <v>801.23659999999995</v>
      </c>
      <c r="AH2" s="10">
        <v>649.63660000000004</v>
      </c>
      <c r="AI2" s="10">
        <v>57.2836</v>
      </c>
      <c r="AJ2" s="10">
        <v>2.4908000000000001</v>
      </c>
      <c r="AK2" s="10">
        <v>17.668700000000001</v>
      </c>
      <c r="AL2" s="10">
        <v>1.4355</v>
      </c>
      <c r="AM2" s="10">
        <v>6.4919000000000002</v>
      </c>
      <c r="AN2" s="10">
        <v>735.00710000000004</v>
      </c>
      <c r="AO2" s="10">
        <v>1.7197</v>
      </c>
      <c r="AP2" s="10">
        <v>4.2308000000000003</v>
      </c>
      <c r="AQ2" s="10">
        <v>12.972799999999999</v>
      </c>
      <c r="AR2" s="10">
        <v>47.306199999999997</v>
      </c>
      <c r="AS2" s="10">
        <v>66.229499999999916</v>
      </c>
      <c r="AT2" s="11"/>
      <c r="AU2" s="15">
        <v>801.23649999999998</v>
      </c>
      <c r="AV2" s="16">
        <v>649.69169999999997</v>
      </c>
      <c r="AW2" s="16">
        <v>57.2836</v>
      </c>
      <c r="AX2" s="10">
        <v>2.4908000000000001</v>
      </c>
      <c r="AY2" s="10">
        <v>17.6813</v>
      </c>
      <c r="AZ2" s="10">
        <v>1.4355</v>
      </c>
      <c r="BA2" s="10">
        <v>6.8465999999999996</v>
      </c>
      <c r="BB2" s="10">
        <v>735.42949999999996</v>
      </c>
      <c r="BC2" s="10">
        <v>1.7197</v>
      </c>
      <c r="BD2" s="10">
        <v>4.2308000000000003</v>
      </c>
      <c r="BE2" s="10">
        <v>12.904999999999999</v>
      </c>
      <c r="BF2" s="10">
        <v>46.951500000000003</v>
      </c>
      <c r="BG2" s="10">
        <v>65.807000000000016</v>
      </c>
      <c r="BH2" s="11"/>
      <c r="BI2" s="10">
        <v>801.23620000000005</v>
      </c>
      <c r="BJ2" s="10">
        <v>649.73880000000008</v>
      </c>
      <c r="BK2" s="10">
        <v>57.283600000000007</v>
      </c>
      <c r="BL2" s="10">
        <v>2.4908000000000001</v>
      </c>
      <c r="BM2" s="10">
        <v>17.6753</v>
      </c>
      <c r="BN2" s="10">
        <v>1.4355</v>
      </c>
      <c r="BO2" s="10">
        <v>6.8466000000000005</v>
      </c>
      <c r="BP2" s="10">
        <v>735.47059999999999</v>
      </c>
      <c r="BQ2" s="10">
        <v>1.7197</v>
      </c>
      <c r="BR2" s="10">
        <v>4.2308000000000003</v>
      </c>
      <c r="BS2" s="10">
        <v>13.0381</v>
      </c>
      <c r="BT2" s="10">
        <v>46.777000000000001</v>
      </c>
      <c r="BU2" s="10">
        <v>65.765600000000063</v>
      </c>
      <c r="BV2" s="11"/>
      <c r="BW2" s="14">
        <v>801.23620000000005</v>
      </c>
      <c r="BX2" s="14">
        <v>650.37090000000001</v>
      </c>
      <c r="BY2" s="14">
        <v>57.283600000000007</v>
      </c>
      <c r="BZ2" s="14">
        <v>2.4908000000000001</v>
      </c>
      <c r="CA2" s="14">
        <v>17.6753</v>
      </c>
      <c r="CB2" s="14" t="s">
        <v>19</v>
      </c>
      <c r="CC2" s="14">
        <v>7.6521000000000008</v>
      </c>
      <c r="CD2" s="14">
        <v>735.47270000000003</v>
      </c>
      <c r="CE2" s="14">
        <v>1.7197</v>
      </c>
      <c r="CF2" s="14">
        <v>4.2308000000000003</v>
      </c>
      <c r="CG2" s="14">
        <v>12.928000000000001</v>
      </c>
      <c r="CH2" s="14">
        <v>46.885000000000005</v>
      </c>
      <c r="CI2" s="14">
        <v>65.763500000000022</v>
      </c>
    </row>
    <row r="3" spans="1:87" x14ac:dyDescent="0.2">
      <c r="A3" s="4">
        <v>506761</v>
      </c>
      <c r="B3" s="5" t="s">
        <v>18</v>
      </c>
      <c r="C3" s="10">
        <v>463.92410000000001</v>
      </c>
      <c r="D3" s="10">
        <v>108.2946</v>
      </c>
      <c r="E3" s="10" t="s">
        <v>19</v>
      </c>
      <c r="F3" s="10" t="s">
        <v>19</v>
      </c>
      <c r="G3" s="10">
        <v>19.318899999999999</v>
      </c>
      <c r="H3" s="10">
        <v>0.77370000000000005</v>
      </c>
      <c r="I3" s="10">
        <v>8.3314000000000004</v>
      </c>
      <c r="J3" s="10">
        <v>136.71860000000001</v>
      </c>
      <c r="K3" s="10">
        <v>310.36099999999999</v>
      </c>
      <c r="L3" s="10">
        <v>0.81340000000000001</v>
      </c>
      <c r="M3" s="10">
        <v>4.4801000000000002</v>
      </c>
      <c r="N3" s="10">
        <v>11.551</v>
      </c>
      <c r="O3" s="10">
        <v>327.20549999999997</v>
      </c>
      <c r="P3" s="34"/>
      <c r="Q3" s="11"/>
      <c r="R3" s="10">
        <v>463.92409999999995</v>
      </c>
      <c r="S3" s="10">
        <v>108.7154</v>
      </c>
      <c r="T3" s="10" t="s">
        <v>19</v>
      </c>
      <c r="U3" s="10" t="s">
        <v>19</v>
      </c>
      <c r="V3" s="10">
        <v>18.924800000000001</v>
      </c>
      <c r="W3" s="10">
        <v>0.77370000000000005</v>
      </c>
      <c r="X3" s="10">
        <v>8.3314000000000004</v>
      </c>
      <c r="Y3" s="10">
        <v>136.74529999999999</v>
      </c>
      <c r="Z3" s="10">
        <v>310.36099999999999</v>
      </c>
      <c r="AA3" s="10">
        <v>0.81340000000000001</v>
      </c>
      <c r="AB3" s="10">
        <v>4.4534000000000002</v>
      </c>
      <c r="AC3" s="10">
        <v>11.551</v>
      </c>
      <c r="AD3" s="10">
        <v>327.17879999999997</v>
      </c>
      <c r="AE3" s="34"/>
      <c r="AF3" s="11"/>
      <c r="AG3" s="10">
        <v>463.9239</v>
      </c>
      <c r="AH3" s="10">
        <v>109.2107</v>
      </c>
      <c r="AI3" s="10" t="s">
        <v>19</v>
      </c>
      <c r="AJ3" s="10" t="s">
        <v>19</v>
      </c>
      <c r="AK3" s="10">
        <v>18.535900000000002</v>
      </c>
      <c r="AL3" s="10">
        <v>0.77370000000000005</v>
      </c>
      <c r="AM3" s="10">
        <v>8.3314000000000004</v>
      </c>
      <c r="AN3" s="10">
        <v>136.85169999999999</v>
      </c>
      <c r="AO3" s="10">
        <v>310.36099999999999</v>
      </c>
      <c r="AP3" s="10">
        <v>0.81340000000000001</v>
      </c>
      <c r="AQ3" s="10">
        <v>4.3654000000000002</v>
      </c>
      <c r="AR3" s="10">
        <v>11.532400000000001</v>
      </c>
      <c r="AS3" s="10">
        <v>327.07220000000001</v>
      </c>
      <c r="AT3" s="11"/>
      <c r="AU3" s="15">
        <v>463.9239</v>
      </c>
      <c r="AV3" s="16">
        <v>109.486</v>
      </c>
      <c r="AW3" s="16" t="s">
        <v>19</v>
      </c>
      <c r="AX3" s="10" t="s">
        <v>19</v>
      </c>
      <c r="AY3" s="10">
        <v>18.314800000000002</v>
      </c>
      <c r="AZ3" s="10">
        <v>0.77370000000000005</v>
      </c>
      <c r="BA3" s="10">
        <v>8.3356999999999992</v>
      </c>
      <c r="BB3" s="10">
        <v>136.9102</v>
      </c>
      <c r="BC3" s="10">
        <v>310.36099999999999</v>
      </c>
      <c r="BD3" s="10">
        <v>0.81340000000000001</v>
      </c>
      <c r="BE3" s="10">
        <v>4.4341999999999997</v>
      </c>
      <c r="BF3" s="10">
        <v>11.405099999999999</v>
      </c>
      <c r="BG3" s="10">
        <v>327.01369999999997</v>
      </c>
      <c r="BH3" s="11"/>
      <c r="BI3" s="10">
        <v>463.9239</v>
      </c>
      <c r="BJ3" s="10">
        <v>109.486</v>
      </c>
      <c r="BK3" s="10" t="s">
        <v>19</v>
      </c>
      <c r="BL3" s="10" t="s">
        <v>19</v>
      </c>
      <c r="BM3" s="10">
        <v>18.314800000000002</v>
      </c>
      <c r="BN3" s="10">
        <v>0.77370000000000005</v>
      </c>
      <c r="BO3" s="10">
        <v>8.3356999999999992</v>
      </c>
      <c r="BP3" s="10">
        <v>136.9102</v>
      </c>
      <c r="BQ3" s="10">
        <v>310.36099999999999</v>
      </c>
      <c r="BR3" s="10">
        <v>0.81340000000000001</v>
      </c>
      <c r="BS3" s="10">
        <v>4.3963999999999999</v>
      </c>
      <c r="BT3" s="10">
        <v>11.4429</v>
      </c>
      <c r="BU3" s="10">
        <v>327.01369999999997</v>
      </c>
      <c r="BV3" s="11"/>
      <c r="BW3" s="14">
        <v>463.92380000000003</v>
      </c>
      <c r="BX3" s="14">
        <v>109.5326</v>
      </c>
      <c r="BY3" s="14" t="s">
        <v>19</v>
      </c>
      <c r="BZ3" s="14" t="s">
        <v>19</v>
      </c>
      <c r="CA3" s="14">
        <v>18.269300000000001</v>
      </c>
      <c r="CB3" s="14">
        <v>0.77370000000000005</v>
      </c>
      <c r="CC3" s="14">
        <v>8.3356999999999992</v>
      </c>
      <c r="CD3" s="14">
        <v>136.91130000000001</v>
      </c>
      <c r="CE3" s="14">
        <v>310.36099999999999</v>
      </c>
      <c r="CF3" s="14">
        <v>0.81340000000000001</v>
      </c>
      <c r="CG3" s="14">
        <v>4.3952</v>
      </c>
      <c r="CH3" s="14">
        <v>11.4429</v>
      </c>
      <c r="CI3" s="14">
        <v>327.01250000000005</v>
      </c>
    </row>
    <row r="4" spans="1:87" x14ac:dyDescent="0.2">
      <c r="A4" s="4">
        <v>506770</v>
      </c>
      <c r="B4" s="5" t="s">
        <v>20</v>
      </c>
      <c r="C4" s="10">
        <v>715.58889999999997</v>
      </c>
      <c r="D4" s="10">
        <v>360.68509999999998</v>
      </c>
      <c r="E4" s="10" t="s">
        <v>19</v>
      </c>
      <c r="F4" s="10" t="s">
        <v>19</v>
      </c>
      <c r="G4" s="10">
        <v>20.5838</v>
      </c>
      <c r="H4" s="10">
        <v>4.2283999999999997</v>
      </c>
      <c r="I4" s="10">
        <v>19.514700000000001</v>
      </c>
      <c r="J4" s="10">
        <v>405.012</v>
      </c>
      <c r="K4" s="10">
        <v>281.80689999999998</v>
      </c>
      <c r="L4" s="10">
        <v>1.1468</v>
      </c>
      <c r="M4" s="10">
        <v>7.8468999999999998</v>
      </c>
      <c r="N4" s="10">
        <v>19.776299999999999</v>
      </c>
      <c r="O4" s="10">
        <v>310.57689999999997</v>
      </c>
      <c r="P4" s="34"/>
      <c r="Q4" s="11"/>
      <c r="R4" s="10">
        <v>715.58889999999997</v>
      </c>
      <c r="S4" s="10">
        <v>360.77449999999999</v>
      </c>
      <c r="T4" s="10" t="s">
        <v>19</v>
      </c>
      <c r="U4" s="10" t="s">
        <v>19</v>
      </c>
      <c r="V4" s="10">
        <v>20.497</v>
      </c>
      <c r="W4" s="10">
        <v>4.2283999999999997</v>
      </c>
      <c r="X4" s="10">
        <v>19.514700000000001</v>
      </c>
      <c r="Y4" s="10">
        <v>405.01459999999997</v>
      </c>
      <c r="Z4" s="10">
        <v>281.80689999999998</v>
      </c>
      <c r="AA4" s="10">
        <v>1.1468</v>
      </c>
      <c r="AB4" s="10">
        <v>7.827</v>
      </c>
      <c r="AC4" s="10">
        <v>19.793600000000001</v>
      </c>
      <c r="AD4" s="10">
        <v>310.57429999999999</v>
      </c>
      <c r="AE4" s="34"/>
      <c r="AF4" s="11"/>
      <c r="AG4" s="10">
        <v>715.58889999999997</v>
      </c>
      <c r="AH4" s="10">
        <v>360.7783</v>
      </c>
      <c r="AI4" s="10" t="s">
        <v>19</v>
      </c>
      <c r="AJ4" s="10" t="s">
        <v>19</v>
      </c>
      <c r="AK4" s="10">
        <v>20.5</v>
      </c>
      <c r="AL4" s="10">
        <v>4.2283999999999997</v>
      </c>
      <c r="AM4" s="10">
        <v>19.520199999999999</v>
      </c>
      <c r="AN4" s="10">
        <v>405.02690000000001</v>
      </c>
      <c r="AO4" s="10">
        <v>281.80689999999998</v>
      </c>
      <c r="AP4" s="10">
        <v>1.1468</v>
      </c>
      <c r="AQ4" s="10">
        <v>7.8343999999999996</v>
      </c>
      <c r="AR4" s="10">
        <v>19.773900000000001</v>
      </c>
      <c r="AS4" s="10">
        <v>310.56199999999995</v>
      </c>
      <c r="AT4" s="11"/>
      <c r="AU4" s="15">
        <v>715.58900000000006</v>
      </c>
      <c r="AV4" s="16">
        <v>360.80430000000001</v>
      </c>
      <c r="AW4" s="16" t="s">
        <v>19</v>
      </c>
      <c r="AX4" s="10" t="s">
        <v>19</v>
      </c>
      <c r="AY4" s="10">
        <v>20.503399999999999</v>
      </c>
      <c r="AZ4" s="10">
        <v>4.2283999999999997</v>
      </c>
      <c r="BA4" s="10">
        <v>19.520199999999999</v>
      </c>
      <c r="BB4" s="10">
        <v>405.05630000000002</v>
      </c>
      <c r="BC4" s="10">
        <v>281.80700000000002</v>
      </c>
      <c r="BD4" s="10">
        <v>1.1468</v>
      </c>
      <c r="BE4" s="10">
        <v>7.8028000000000004</v>
      </c>
      <c r="BF4" s="10">
        <v>19.7761</v>
      </c>
      <c r="BG4" s="10">
        <v>310.53270000000003</v>
      </c>
      <c r="BH4" s="11"/>
      <c r="BI4" s="10">
        <v>715.58900000000006</v>
      </c>
      <c r="BJ4" s="10">
        <v>360.90030000000002</v>
      </c>
      <c r="BK4" s="10" t="s">
        <v>19</v>
      </c>
      <c r="BL4" s="10" t="s">
        <v>19</v>
      </c>
      <c r="BM4" s="10">
        <v>20.407399999999999</v>
      </c>
      <c r="BN4" s="10">
        <v>4.2283999999999997</v>
      </c>
      <c r="BO4" s="10">
        <v>19.520199999999999</v>
      </c>
      <c r="BP4" s="10">
        <v>405.05630000000002</v>
      </c>
      <c r="BQ4" s="10">
        <v>281.80700000000002</v>
      </c>
      <c r="BR4" s="10">
        <v>1.1468</v>
      </c>
      <c r="BS4" s="10">
        <v>7.8296000000000001</v>
      </c>
      <c r="BT4" s="10">
        <v>19.749300000000002</v>
      </c>
      <c r="BU4" s="10">
        <v>310.53270000000003</v>
      </c>
      <c r="BV4" s="11"/>
      <c r="BW4" s="14">
        <v>715.58900000000006</v>
      </c>
      <c r="BX4" s="14">
        <v>360.91989999999998</v>
      </c>
      <c r="BY4" s="14" t="s">
        <v>19</v>
      </c>
      <c r="BZ4" s="14" t="s">
        <v>19</v>
      </c>
      <c r="CA4" s="14">
        <v>20.409400000000002</v>
      </c>
      <c r="CB4" s="14">
        <v>4.2283999999999997</v>
      </c>
      <c r="CC4" s="14">
        <v>19.523399999999999</v>
      </c>
      <c r="CD4" s="14">
        <v>405.08109999999999</v>
      </c>
      <c r="CE4" s="14">
        <v>281.80700000000002</v>
      </c>
      <c r="CF4" s="14">
        <v>1.1468</v>
      </c>
      <c r="CG4" s="14">
        <v>7.8154000000000003</v>
      </c>
      <c r="CH4" s="14">
        <v>19.738700000000001</v>
      </c>
      <c r="CI4" s="14">
        <v>310.50790000000006</v>
      </c>
    </row>
    <row r="5" spans="1:87" x14ac:dyDescent="0.2">
      <c r="A5" s="4">
        <v>589268</v>
      </c>
      <c r="B5" s="5" t="s">
        <v>21</v>
      </c>
      <c r="C5" s="10">
        <v>646.56200000000001</v>
      </c>
      <c r="D5" s="10">
        <v>473.73469999999998</v>
      </c>
      <c r="E5" s="10" t="s">
        <v>19</v>
      </c>
      <c r="F5" s="10" t="s">
        <v>19</v>
      </c>
      <c r="G5" s="10">
        <v>21.6891</v>
      </c>
      <c r="H5" s="10">
        <v>2.0084</v>
      </c>
      <c r="I5" s="10">
        <v>11.416499999999999</v>
      </c>
      <c r="J5" s="10">
        <v>508.84869999999995</v>
      </c>
      <c r="K5" s="10">
        <v>0.99039999999999995</v>
      </c>
      <c r="L5" s="10">
        <v>5.6455000000000002</v>
      </c>
      <c r="M5" s="10">
        <v>17.168700000000001</v>
      </c>
      <c r="N5" s="10">
        <v>113.9087</v>
      </c>
      <c r="O5" s="10">
        <v>137.7133</v>
      </c>
      <c r="P5" s="34"/>
      <c r="Q5" s="11"/>
      <c r="R5" s="10">
        <v>646.5616</v>
      </c>
      <c r="S5" s="10">
        <v>473.77159999999998</v>
      </c>
      <c r="T5" s="10" t="s">
        <v>19</v>
      </c>
      <c r="U5" s="10" t="s">
        <v>19</v>
      </c>
      <c r="V5" s="10">
        <v>21.751799999999999</v>
      </c>
      <c r="W5" s="10">
        <v>2.0084</v>
      </c>
      <c r="X5" s="10">
        <v>11.416499999999999</v>
      </c>
      <c r="Y5" s="10">
        <v>508.94830000000002</v>
      </c>
      <c r="Z5" s="10">
        <v>0.99039999999999995</v>
      </c>
      <c r="AA5" s="10">
        <v>5.6455000000000002</v>
      </c>
      <c r="AB5" s="10">
        <v>17.104800000000001</v>
      </c>
      <c r="AC5" s="10">
        <v>113.87260000000001</v>
      </c>
      <c r="AD5" s="10">
        <v>137.61330000000001</v>
      </c>
      <c r="AE5" s="34"/>
      <c r="AF5" s="11"/>
      <c r="AG5" s="10">
        <v>646.56179999999995</v>
      </c>
      <c r="AH5" s="10">
        <v>473.8424</v>
      </c>
      <c r="AI5" s="10" t="s">
        <v>19</v>
      </c>
      <c r="AJ5" s="10" t="s">
        <v>19</v>
      </c>
      <c r="AK5" s="10">
        <v>21.7685</v>
      </c>
      <c r="AL5" s="10">
        <v>2.0084</v>
      </c>
      <c r="AM5" s="10">
        <v>11.416499999999999</v>
      </c>
      <c r="AN5" s="10">
        <v>509.03579999999999</v>
      </c>
      <c r="AO5" s="10">
        <v>0.99039999999999995</v>
      </c>
      <c r="AP5" s="10">
        <v>5.6455000000000002</v>
      </c>
      <c r="AQ5" s="10">
        <v>16.972999999999999</v>
      </c>
      <c r="AR5" s="10">
        <v>113.9171</v>
      </c>
      <c r="AS5" s="10">
        <v>137.52599999999995</v>
      </c>
      <c r="AT5" s="11"/>
      <c r="AU5" s="15">
        <v>646.56179999999995</v>
      </c>
      <c r="AV5" s="16">
        <v>473.86849999999998</v>
      </c>
      <c r="AW5" s="16" t="s">
        <v>19</v>
      </c>
      <c r="AX5" s="10" t="s">
        <v>19</v>
      </c>
      <c r="AY5" s="10">
        <v>21.7788</v>
      </c>
      <c r="AZ5" s="10">
        <v>2.0084</v>
      </c>
      <c r="BA5" s="10">
        <v>11.416499999999999</v>
      </c>
      <c r="BB5" s="10">
        <v>509.07220000000001</v>
      </c>
      <c r="BC5" s="10">
        <v>0.99039999999999995</v>
      </c>
      <c r="BD5" s="10">
        <v>5.6455000000000002</v>
      </c>
      <c r="BE5" s="10">
        <v>16.974900000000002</v>
      </c>
      <c r="BF5" s="10">
        <v>113.8788</v>
      </c>
      <c r="BG5" s="10">
        <v>137.48959999999994</v>
      </c>
      <c r="BH5" s="11"/>
      <c r="BI5" s="10">
        <v>646.56190000000004</v>
      </c>
      <c r="BJ5" s="10">
        <v>473.99509999999998</v>
      </c>
      <c r="BK5" s="10" t="s">
        <v>19</v>
      </c>
      <c r="BL5" s="10" t="s">
        <v>19</v>
      </c>
      <c r="BM5" s="10">
        <v>21.694600000000001</v>
      </c>
      <c r="BN5" s="10">
        <v>2.0084</v>
      </c>
      <c r="BO5" s="10">
        <v>11.416499999999999</v>
      </c>
      <c r="BP5" s="10">
        <v>509.1146</v>
      </c>
      <c r="BQ5" s="10">
        <v>0.99039999999999995</v>
      </c>
      <c r="BR5" s="10">
        <v>5.6455000000000002</v>
      </c>
      <c r="BS5" s="10">
        <v>17.004799999999999</v>
      </c>
      <c r="BT5" s="10">
        <v>113.8066</v>
      </c>
      <c r="BU5" s="10">
        <v>137.44730000000004</v>
      </c>
      <c r="BV5" s="11"/>
      <c r="BW5" s="14">
        <v>646.56190000000004</v>
      </c>
      <c r="BX5" s="14">
        <v>474.01819999999998</v>
      </c>
      <c r="BY5" s="14" t="s">
        <v>19</v>
      </c>
      <c r="BZ5" s="14" t="s">
        <v>19</v>
      </c>
      <c r="CA5" s="14">
        <v>21.7136</v>
      </c>
      <c r="CB5" s="14">
        <v>2.0084</v>
      </c>
      <c r="CC5" s="14">
        <v>11.416499999999999</v>
      </c>
      <c r="CD5" s="14">
        <v>509.15669999999994</v>
      </c>
      <c r="CE5" s="14">
        <v>0.99039999999999995</v>
      </c>
      <c r="CF5" s="14">
        <v>5.6455000000000002</v>
      </c>
      <c r="CG5" s="14">
        <v>17.168800000000001</v>
      </c>
      <c r="CH5" s="14">
        <v>113.6005</v>
      </c>
      <c r="CI5" s="14">
        <v>137.40520000000009</v>
      </c>
    </row>
    <row r="6" spans="1:87" x14ac:dyDescent="0.2">
      <c r="A6" s="4">
        <v>589284</v>
      </c>
      <c r="B6" s="5" t="s">
        <v>22</v>
      </c>
      <c r="C6" s="10">
        <v>414.37560000000002</v>
      </c>
      <c r="D6" s="10">
        <v>352.41109999999998</v>
      </c>
      <c r="E6" s="10" t="s">
        <v>19</v>
      </c>
      <c r="F6" s="10" t="s">
        <v>19</v>
      </c>
      <c r="G6" s="10">
        <v>5.7584</v>
      </c>
      <c r="H6" s="10">
        <v>0.32440000000000002</v>
      </c>
      <c r="I6" s="10">
        <v>13.078200000000001</v>
      </c>
      <c r="J6" s="10">
        <v>371.57209999999998</v>
      </c>
      <c r="K6" s="10">
        <v>10.614100000000001</v>
      </c>
      <c r="L6" s="10">
        <v>2.0952000000000002</v>
      </c>
      <c r="M6" s="10">
        <v>6.8609999999999998</v>
      </c>
      <c r="N6" s="10">
        <v>23.2332</v>
      </c>
      <c r="O6" s="10">
        <v>42.8035</v>
      </c>
      <c r="P6" s="34"/>
      <c r="Q6" s="11"/>
      <c r="R6" s="10">
        <v>414.37549999999999</v>
      </c>
      <c r="S6" s="10">
        <v>352.41109999999998</v>
      </c>
      <c r="T6" s="10" t="s">
        <v>19</v>
      </c>
      <c r="U6" s="10" t="s">
        <v>19</v>
      </c>
      <c r="V6" s="10">
        <v>5.7584</v>
      </c>
      <c r="W6" s="10">
        <v>0.32440000000000002</v>
      </c>
      <c r="X6" s="10">
        <v>13.078200000000001</v>
      </c>
      <c r="Y6" s="10">
        <v>371.57209999999998</v>
      </c>
      <c r="Z6" s="10">
        <v>10.614100000000001</v>
      </c>
      <c r="AA6" s="10">
        <v>2.0952000000000002</v>
      </c>
      <c r="AB6" s="10">
        <v>6.8609999999999998</v>
      </c>
      <c r="AC6" s="10">
        <v>23.2331</v>
      </c>
      <c r="AD6" s="10">
        <v>42.803399999999996</v>
      </c>
      <c r="AE6" s="34"/>
      <c r="AF6" s="11"/>
      <c r="AG6" s="10">
        <v>414.37549999999999</v>
      </c>
      <c r="AH6" s="10">
        <v>352.41109999999998</v>
      </c>
      <c r="AI6" s="10" t="s">
        <v>19</v>
      </c>
      <c r="AJ6" s="10" t="s">
        <v>19</v>
      </c>
      <c r="AK6" s="10">
        <v>5.7584</v>
      </c>
      <c r="AL6" s="10">
        <v>0.32440000000000002</v>
      </c>
      <c r="AM6" s="10">
        <v>13.078200000000001</v>
      </c>
      <c r="AN6" s="10">
        <v>371.57209999999998</v>
      </c>
      <c r="AO6" s="10">
        <v>10.614100000000001</v>
      </c>
      <c r="AP6" s="10">
        <v>2.0952000000000002</v>
      </c>
      <c r="AQ6" s="10">
        <v>6.8818999999999999</v>
      </c>
      <c r="AR6" s="10">
        <v>23.212199999999999</v>
      </c>
      <c r="AS6" s="10">
        <v>42.803400000000011</v>
      </c>
      <c r="AT6" s="11"/>
      <c r="AU6" s="15">
        <v>414.37549999999999</v>
      </c>
      <c r="AV6" s="16">
        <v>352.41109999999998</v>
      </c>
      <c r="AW6" s="16" t="s">
        <v>19</v>
      </c>
      <c r="AX6" s="10" t="s">
        <v>19</v>
      </c>
      <c r="AY6" s="10">
        <v>5.7584</v>
      </c>
      <c r="AZ6" s="10">
        <v>0.32440000000000002</v>
      </c>
      <c r="BA6" s="10">
        <v>13.078200000000001</v>
      </c>
      <c r="BB6" s="10">
        <v>371.57209999999998</v>
      </c>
      <c r="BC6" s="10">
        <v>10.614100000000001</v>
      </c>
      <c r="BD6" s="10">
        <v>2.0952000000000002</v>
      </c>
      <c r="BE6" s="10">
        <v>6.8818999999999999</v>
      </c>
      <c r="BF6" s="10">
        <v>23.212199999999999</v>
      </c>
      <c r="BG6" s="10">
        <v>42.803400000000011</v>
      </c>
      <c r="BH6" s="11"/>
      <c r="BI6" s="10">
        <v>414.37540000000001</v>
      </c>
      <c r="BJ6" s="10">
        <v>352.41109999999998</v>
      </c>
      <c r="BK6" s="10" t="s">
        <v>19</v>
      </c>
      <c r="BL6" s="10" t="s">
        <v>19</v>
      </c>
      <c r="BM6" s="10">
        <v>5.7583000000000002</v>
      </c>
      <c r="BN6" s="10">
        <v>0.32440000000000002</v>
      </c>
      <c r="BO6" s="10">
        <v>13.078200000000001</v>
      </c>
      <c r="BP6" s="10">
        <v>371.572</v>
      </c>
      <c r="BQ6" s="10">
        <v>10.614100000000001</v>
      </c>
      <c r="BR6" s="10">
        <v>2.0952000000000002</v>
      </c>
      <c r="BS6" s="10">
        <v>6.8818999999999999</v>
      </c>
      <c r="BT6" s="10">
        <v>23.212199999999999</v>
      </c>
      <c r="BU6" s="10">
        <v>42.803400000000011</v>
      </c>
      <c r="BV6" s="11"/>
      <c r="BW6" s="14">
        <v>414.37599999999998</v>
      </c>
      <c r="BX6" s="14">
        <v>352.4117</v>
      </c>
      <c r="BY6" s="14" t="s">
        <v>19</v>
      </c>
      <c r="BZ6" s="14" t="s">
        <v>19</v>
      </c>
      <c r="CA6" s="14">
        <v>5.7805</v>
      </c>
      <c r="CB6" s="14">
        <v>0.32440000000000002</v>
      </c>
      <c r="CC6" s="14">
        <v>13.078200000000001</v>
      </c>
      <c r="CD6" s="14">
        <v>371.59480000000002</v>
      </c>
      <c r="CE6" s="14">
        <v>10.614100000000001</v>
      </c>
      <c r="CF6" s="14">
        <v>2.0952000000000002</v>
      </c>
      <c r="CG6" s="14">
        <v>6.8521999999999998</v>
      </c>
      <c r="CH6" s="14">
        <v>23.2197</v>
      </c>
      <c r="CI6" s="14">
        <v>42.781199999999956</v>
      </c>
    </row>
    <row r="7" spans="1:87" x14ac:dyDescent="0.2">
      <c r="A7" s="4">
        <v>589365</v>
      </c>
      <c r="B7" s="5" t="s">
        <v>23</v>
      </c>
      <c r="C7" s="10">
        <v>711.48559999999998</v>
      </c>
      <c r="D7" s="10">
        <v>595.16030000000001</v>
      </c>
      <c r="E7" s="10" t="s">
        <v>19</v>
      </c>
      <c r="F7" s="10" t="s">
        <v>19</v>
      </c>
      <c r="G7" s="10">
        <v>18.526900000000001</v>
      </c>
      <c r="H7" s="10" t="s">
        <v>19</v>
      </c>
      <c r="I7" s="10">
        <v>6.2399999999999997E-2</v>
      </c>
      <c r="J7" s="10">
        <v>613.74959999999999</v>
      </c>
      <c r="K7" s="10">
        <v>9.8413000000000004</v>
      </c>
      <c r="L7" s="10">
        <v>11.9329</v>
      </c>
      <c r="M7" s="10">
        <v>12.2296</v>
      </c>
      <c r="N7" s="10">
        <v>63.732199999999999</v>
      </c>
      <c r="O7" s="10">
        <v>97.73599999999999</v>
      </c>
      <c r="P7" s="34"/>
      <c r="Q7" s="11"/>
      <c r="R7" s="10">
        <v>711.48559999999998</v>
      </c>
      <c r="S7" s="10">
        <v>595.16030000000001</v>
      </c>
      <c r="T7" s="10" t="s">
        <v>19</v>
      </c>
      <c r="U7" s="10" t="s">
        <v>19</v>
      </c>
      <c r="V7" s="10">
        <v>18.551500000000001</v>
      </c>
      <c r="W7" s="10" t="s">
        <v>19</v>
      </c>
      <c r="X7" s="10">
        <v>6.2399999999999997E-2</v>
      </c>
      <c r="Y7" s="10">
        <v>613.77419999999995</v>
      </c>
      <c r="Z7" s="10">
        <v>9.8413000000000004</v>
      </c>
      <c r="AA7" s="10">
        <v>11.9329</v>
      </c>
      <c r="AB7" s="10">
        <v>12.205</v>
      </c>
      <c r="AC7" s="10">
        <v>63.732199999999999</v>
      </c>
      <c r="AD7" s="10">
        <v>97.711399999999998</v>
      </c>
      <c r="AE7" s="34"/>
      <c r="AF7" s="11"/>
      <c r="AG7" s="10">
        <v>711.48569999999995</v>
      </c>
      <c r="AH7" s="10">
        <v>595.16030000000001</v>
      </c>
      <c r="AI7" s="10" t="s">
        <v>19</v>
      </c>
      <c r="AJ7" s="10" t="s">
        <v>19</v>
      </c>
      <c r="AK7" s="10">
        <v>18.669799999999999</v>
      </c>
      <c r="AL7" s="10" t="s">
        <v>19</v>
      </c>
      <c r="AM7" s="10">
        <v>6.2399999999999997E-2</v>
      </c>
      <c r="AN7" s="10">
        <v>613.89250000000004</v>
      </c>
      <c r="AO7" s="10">
        <v>9.8413000000000004</v>
      </c>
      <c r="AP7" s="10">
        <v>11.9329</v>
      </c>
      <c r="AQ7" s="10">
        <v>12.106</v>
      </c>
      <c r="AR7" s="10">
        <v>63.713000000000001</v>
      </c>
      <c r="AS7" s="10">
        <v>97.593199999999911</v>
      </c>
      <c r="AT7" s="11"/>
      <c r="AU7" s="15">
        <v>711.48580000000004</v>
      </c>
      <c r="AV7" s="16">
        <v>595.16030000000001</v>
      </c>
      <c r="AW7" s="16" t="s">
        <v>19</v>
      </c>
      <c r="AX7" s="10" t="s">
        <v>19</v>
      </c>
      <c r="AY7" s="10">
        <v>18.684200000000001</v>
      </c>
      <c r="AZ7" s="10" t="s">
        <v>19</v>
      </c>
      <c r="BA7" s="10">
        <v>6.2399999999999997E-2</v>
      </c>
      <c r="BB7" s="10">
        <v>613.90689999999995</v>
      </c>
      <c r="BC7" s="10">
        <v>9.8413000000000004</v>
      </c>
      <c r="BD7" s="10">
        <v>11.9329</v>
      </c>
      <c r="BE7" s="10">
        <v>12.0916</v>
      </c>
      <c r="BF7" s="10">
        <v>63.713099999999997</v>
      </c>
      <c r="BG7" s="10">
        <v>97.57890000000009</v>
      </c>
      <c r="BH7" s="11"/>
      <c r="BI7" s="10">
        <v>711.48559999999998</v>
      </c>
      <c r="BJ7" s="10">
        <v>595.16030000000001</v>
      </c>
      <c r="BK7" s="10" t="s">
        <v>19</v>
      </c>
      <c r="BL7" s="10" t="s">
        <v>19</v>
      </c>
      <c r="BM7" s="10">
        <v>18.7258</v>
      </c>
      <c r="BN7" s="10" t="s">
        <v>19</v>
      </c>
      <c r="BO7" s="10">
        <v>6.2399999999999997E-2</v>
      </c>
      <c r="BP7" s="10">
        <v>613.94849999999997</v>
      </c>
      <c r="BQ7" s="10">
        <v>9.8413000000000004</v>
      </c>
      <c r="BR7" s="10">
        <v>11.9329</v>
      </c>
      <c r="BS7" s="10">
        <v>12.049799999999999</v>
      </c>
      <c r="BT7" s="10">
        <v>63.713099999999997</v>
      </c>
      <c r="BU7" s="10">
        <v>97.537100000000009</v>
      </c>
      <c r="BV7" s="11"/>
      <c r="BW7" s="14">
        <v>711.48559999999998</v>
      </c>
      <c r="BX7" s="14">
        <v>595.16030000000001</v>
      </c>
      <c r="BY7" s="14" t="s">
        <v>19</v>
      </c>
      <c r="BZ7" s="14" t="s">
        <v>19</v>
      </c>
      <c r="CA7" s="14">
        <v>18.756599999999999</v>
      </c>
      <c r="CB7" s="14" t="s">
        <v>19</v>
      </c>
      <c r="CC7" s="14">
        <v>6.2399999999999997E-2</v>
      </c>
      <c r="CD7" s="14">
        <v>613.97930000000008</v>
      </c>
      <c r="CE7" s="14">
        <v>9.8413000000000004</v>
      </c>
      <c r="CF7" s="14">
        <v>11.9329</v>
      </c>
      <c r="CG7" s="14">
        <v>12.065</v>
      </c>
      <c r="CH7" s="14">
        <v>63.667099999999998</v>
      </c>
      <c r="CI7" s="14">
        <v>97.506299999999896</v>
      </c>
    </row>
    <row r="8" spans="1:87" x14ac:dyDescent="0.2">
      <c r="A8" s="4">
        <v>589390</v>
      </c>
      <c r="B8" s="5" t="s">
        <v>24</v>
      </c>
      <c r="C8" s="10">
        <v>491.24340000000001</v>
      </c>
      <c r="D8" s="10">
        <v>413.79689999999999</v>
      </c>
      <c r="E8" s="10" t="s">
        <v>19</v>
      </c>
      <c r="F8" s="10" t="s">
        <v>19</v>
      </c>
      <c r="G8" s="10">
        <v>11.605399999999999</v>
      </c>
      <c r="H8" s="10">
        <v>0.52539999999999998</v>
      </c>
      <c r="I8" s="10">
        <v>5.3114999999999997</v>
      </c>
      <c r="J8" s="10">
        <v>431.23919999999998</v>
      </c>
      <c r="K8" s="10">
        <v>1.7713000000000001</v>
      </c>
      <c r="L8" s="10">
        <v>10.906000000000001</v>
      </c>
      <c r="M8" s="10">
        <v>9.1442999999999994</v>
      </c>
      <c r="N8" s="10">
        <v>38.182600000000001</v>
      </c>
      <c r="O8" s="10">
        <v>60.004199999999997</v>
      </c>
      <c r="P8" s="34"/>
      <c r="Q8" s="11"/>
      <c r="R8" s="10">
        <v>491.24340000000001</v>
      </c>
      <c r="S8" s="10">
        <v>413.82850000000002</v>
      </c>
      <c r="T8" s="10" t="s">
        <v>19</v>
      </c>
      <c r="U8" s="10" t="s">
        <v>19</v>
      </c>
      <c r="V8" s="10">
        <v>11.605399999999999</v>
      </c>
      <c r="W8" s="10">
        <v>0.52539999999999998</v>
      </c>
      <c r="X8" s="10">
        <v>5.3114999999999997</v>
      </c>
      <c r="Y8" s="10">
        <v>431.27080000000001</v>
      </c>
      <c r="Z8" s="10">
        <v>1.7713000000000001</v>
      </c>
      <c r="AA8" s="10">
        <v>10.906000000000001</v>
      </c>
      <c r="AB8" s="10">
        <v>9.1127000000000002</v>
      </c>
      <c r="AC8" s="10">
        <v>38.182600000000001</v>
      </c>
      <c r="AD8" s="10">
        <v>59.9726</v>
      </c>
      <c r="AE8" s="34"/>
      <c r="AF8" s="11"/>
      <c r="AG8" s="10">
        <v>491.24340000000001</v>
      </c>
      <c r="AH8" s="10">
        <v>413.82850000000002</v>
      </c>
      <c r="AI8" s="10" t="s">
        <v>19</v>
      </c>
      <c r="AJ8" s="10" t="s">
        <v>19</v>
      </c>
      <c r="AK8" s="10">
        <v>11.605399999999999</v>
      </c>
      <c r="AL8" s="10">
        <v>0.52539999999999998</v>
      </c>
      <c r="AM8" s="10">
        <v>5.3114999999999997</v>
      </c>
      <c r="AN8" s="10">
        <v>431.27080000000001</v>
      </c>
      <c r="AO8" s="10">
        <v>1.7713000000000001</v>
      </c>
      <c r="AP8" s="10">
        <v>10.906000000000001</v>
      </c>
      <c r="AQ8" s="10">
        <v>9.1127000000000002</v>
      </c>
      <c r="AR8" s="10">
        <v>38.182600000000001</v>
      </c>
      <c r="AS8" s="10">
        <v>59.9726</v>
      </c>
      <c r="AT8" s="11"/>
      <c r="AU8" s="15">
        <v>491.24340000000001</v>
      </c>
      <c r="AV8" s="16">
        <v>413.82850000000002</v>
      </c>
      <c r="AW8" s="16" t="s">
        <v>19</v>
      </c>
      <c r="AX8" s="10" t="s">
        <v>19</v>
      </c>
      <c r="AY8" s="10">
        <v>11.605399999999999</v>
      </c>
      <c r="AZ8" s="10">
        <v>0.52539999999999998</v>
      </c>
      <c r="BA8" s="10">
        <v>5.3114999999999997</v>
      </c>
      <c r="BB8" s="10">
        <v>431.27080000000001</v>
      </c>
      <c r="BC8" s="10">
        <v>1.7713000000000001</v>
      </c>
      <c r="BD8" s="10">
        <v>10.906000000000001</v>
      </c>
      <c r="BE8" s="10">
        <v>8.9946999999999999</v>
      </c>
      <c r="BF8" s="10">
        <v>38.300600000000003</v>
      </c>
      <c r="BG8" s="10">
        <v>59.9726</v>
      </c>
      <c r="BH8" s="11"/>
      <c r="BI8" s="10">
        <v>491.24340000000001</v>
      </c>
      <c r="BJ8" s="10">
        <v>413.82850000000002</v>
      </c>
      <c r="BK8" s="10" t="s">
        <v>19</v>
      </c>
      <c r="BL8" s="10" t="s">
        <v>19</v>
      </c>
      <c r="BM8" s="10">
        <v>11.6082</v>
      </c>
      <c r="BN8" s="10">
        <v>0.52539999999999998</v>
      </c>
      <c r="BO8" s="10">
        <v>5.3114999999999997</v>
      </c>
      <c r="BP8" s="10">
        <v>431.27359999999999</v>
      </c>
      <c r="BQ8" s="10">
        <v>1.7713000000000001</v>
      </c>
      <c r="BR8" s="10">
        <v>10.906000000000001</v>
      </c>
      <c r="BS8" s="10">
        <v>8.9918999999999993</v>
      </c>
      <c r="BT8" s="10">
        <v>38.300600000000003</v>
      </c>
      <c r="BU8" s="10">
        <v>59.969800000000021</v>
      </c>
      <c r="BV8" s="11"/>
      <c r="BW8" s="14">
        <v>491.24329999999998</v>
      </c>
      <c r="BX8" s="14">
        <v>413.82850000000002</v>
      </c>
      <c r="BY8" s="14" t="s">
        <v>19</v>
      </c>
      <c r="BZ8" s="14" t="s">
        <v>19</v>
      </c>
      <c r="CA8" s="14">
        <v>11.6082</v>
      </c>
      <c r="CB8" s="14">
        <v>0.52539999999999998</v>
      </c>
      <c r="CC8" s="14">
        <v>5.7079000000000004</v>
      </c>
      <c r="CD8" s="14">
        <v>431.67</v>
      </c>
      <c r="CE8" s="14">
        <v>1.7713000000000001</v>
      </c>
      <c r="CF8" s="14">
        <v>10.906000000000001</v>
      </c>
      <c r="CG8" s="14">
        <v>8.9918999999999993</v>
      </c>
      <c r="CH8" s="14">
        <v>37.9041</v>
      </c>
      <c r="CI8" s="14">
        <v>59.573299999999961</v>
      </c>
    </row>
    <row r="9" spans="1:87" x14ac:dyDescent="0.2">
      <c r="A9" s="4">
        <v>589420</v>
      </c>
      <c r="B9" s="5" t="s">
        <v>25</v>
      </c>
      <c r="C9" s="10">
        <v>532.84810000000004</v>
      </c>
      <c r="D9" s="10">
        <v>223.4323</v>
      </c>
      <c r="E9" s="10" t="s">
        <v>19</v>
      </c>
      <c r="F9" s="10" t="s">
        <v>19</v>
      </c>
      <c r="G9" s="10">
        <v>31.287600000000001</v>
      </c>
      <c r="H9" s="10">
        <v>83.230400000000003</v>
      </c>
      <c r="I9" s="10">
        <v>17.271999999999998</v>
      </c>
      <c r="J9" s="10">
        <v>355.22229999999996</v>
      </c>
      <c r="K9" s="10">
        <v>123.2907</v>
      </c>
      <c r="L9" s="10">
        <v>6.6463000000000001</v>
      </c>
      <c r="M9" s="10">
        <v>8.8218999999999994</v>
      </c>
      <c r="N9" s="10">
        <v>38.866900000000001</v>
      </c>
      <c r="O9" s="10">
        <v>177.62580000000003</v>
      </c>
      <c r="P9" s="34"/>
      <c r="Q9" s="11"/>
      <c r="R9" s="10">
        <v>532.84799999999996</v>
      </c>
      <c r="S9" s="10">
        <v>223.4323</v>
      </c>
      <c r="T9" s="10" t="s">
        <v>19</v>
      </c>
      <c r="U9" s="10" t="s">
        <v>19</v>
      </c>
      <c r="V9" s="10">
        <v>31.322099999999999</v>
      </c>
      <c r="W9" s="10">
        <v>83.230400000000003</v>
      </c>
      <c r="X9" s="10">
        <v>17.271999999999998</v>
      </c>
      <c r="Y9" s="10">
        <v>355.2568</v>
      </c>
      <c r="Z9" s="10">
        <v>123.2907</v>
      </c>
      <c r="AA9" s="10">
        <v>6.6463000000000001</v>
      </c>
      <c r="AB9" s="10">
        <v>8.6781000000000006</v>
      </c>
      <c r="AC9" s="10">
        <v>38.976100000000002</v>
      </c>
      <c r="AD9" s="10">
        <v>177.59120000000001</v>
      </c>
      <c r="AE9" s="34"/>
      <c r="AF9" s="11"/>
      <c r="AG9" s="10">
        <v>532.84789999999998</v>
      </c>
      <c r="AH9" s="10">
        <v>223.4323</v>
      </c>
      <c r="AI9" s="10" t="s">
        <v>19</v>
      </c>
      <c r="AJ9" s="10" t="s">
        <v>19</v>
      </c>
      <c r="AK9" s="10">
        <v>31.322099999999999</v>
      </c>
      <c r="AL9" s="10">
        <v>83.230400000000003</v>
      </c>
      <c r="AM9" s="10">
        <v>17.271999999999998</v>
      </c>
      <c r="AN9" s="10">
        <v>355.2568</v>
      </c>
      <c r="AO9" s="10">
        <v>123.2907</v>
      </c>
      <c r="AP9" s="10">
        <v>6.6463000000000001</v>
      </c>
      <c r="AQ9" s="10">
        <v>8.7925000000000004</v>
      </c>
      <c r="AR9" s="10">
        <v>38.861600000000003</v>
      </c>
      <c r="AS9" s="10">
        <v>177.59109999999998</v>
      </c>
      <c r="AT9" s="11"/>
      <c r="AU9" s="15">
        <v>532.84789999999998</v>
      </c>
      <c r="AV9" s="16">
        <v>223.4323</v>
      </c>
      <c r="AW9" s="16" t="s">
        <v>19</v>
      </c>
      <c r="AX9" s="10" t="s">
        <v>19</v>
      </c>
      <c r="AY9" s="10">
        <v>31.322099999999999</v>
      </c>
      <c r="AZ9" s="10">
        <v>83.230400000000003</v>
      </c>
      <c r="BA9" s="10">
        <v>17.271999999999998</v>
      </c>
      <c r="BB9" s="10">
        <v>355.2568</v>
      </c>
      <c r="BC9" s="10">
        <v>123.2907</v>
      </c>
      <c r="BD9" s="10">
        <v>6.6463000000000001</v>
      </c>
      <c r="BE9" s="10">
        <v>8.8467000000000002</v>
      </c>
      <c r="BF9" s="10">
        <v>38.807400000000001</v>
      </c>
      <c r="BG9" s="10">
        <v>177.59109999999998</v>
      </c>
      <c r="BH9" s="11"/>
      <c r="BI9" s="10">
        <v>532.84789999999998</v>
      </c>
      <c r="BJ9" s="10">
        <v>223.4323</v>
      </c>
      <c r="BK9" s="10" t="s">
        <v>19</v>
      </c>
      <c r="BL9" s="10" t="s">
        <v>19</v>
      </c>
      <c r="BM9" s="10">
        <v>31.326499999999999</v>
      </c>
      <c r="BN9" s="10">
        <v>83.230400000000003</v>
      </c>
      <c r="BO9" s="10">
        <v>17.271999999999998</v>
      </c>
      <c r="BP9" s="10">
        <v>355.26119999999997</v>
      </c>
      <c r="BQ9" s="10">
        <v>123.2907</v>
      </c>
      <c r="BR9" s="10">
        <v>6.6463000000000001</v>
      </c>
      <c r="BS9" s="10">
        <v>8.8689999999999998</v>
      </c>
      <c r="BT9" s="10">
        <v>38.780700000000003</v>
      </c>
      <c r="BU9" s="10">
        <v>177.58670000000001</v>
      </c>
      <c r="BV9" s="11"/>
      <c r="BW9" s="14">
        <v>532.84789999999998</v>
      </c>
      <c r="BX9" s="14">
        <v>223.4323</v>
      </c>
      <c r="BY9" s="14" t="s">
        <v>19</v>
      </c>
      <c r="BZ9" s="14" t="s">
        <v>19</v>
      </c>
      <c r="CA9" s="14">
        <v>31.326499999999999</v>
      </c>
      <c r="CB9" s="14">
        <v>83.230400000000003</v>
      </c>
      <c r="CC9" s="14">
        <v>17.271999999999998</v>
      </c>
      <c r="CD9" s="14">
        <v>355.26119999999997</v>
      </c>
      <c r="CE9" s="14">
        <v>123.2907</v>
      </c>
      <c r="CF9" s="14">
        <v>6.6463000000000001</v>
      </c>
      <c r="CG9" s="14">
        <v>8.8689999999999998</v>
      </c>
      <c r="CH9" s="14">
        <v>38.780700000000003</v>
      </c>
      <c r="CI9" s="14">
        <v>177.58670000000001</v>
      </c>
    </row>
    <row r="10" spans="1:87" x14ac:dyDescent="0.2">
      <c r="A10" s="4">
        <v>589438</v>
      </c>
      <c r="B10" s="5" t="s">
        <v>26</v>
      </c>
      <c r="C10" s="10">
        <v>252.8006</v>
      </c>
      <c r="D10" s="10">
        <v>197.0719</v>
      </c>
      <c r="E10" s="10" t="s">
        <v>19</v>
      </c>
      <c r="F10" s="10" t="s">
        <v>19</v>
      </c>
      <c r="G10" s="10">
        <v>11.841799999999999</v>
      </c>
      <c r="H10" s="10">
        <v>0.66169999999999995</v>
      </c>
      <c r="I10" s="10">
        <v>1.2272000000000001</v>
      </c>
      <c r="J10" s="10">
        <v>210.80260000000001</v>
      </c>
      <c r="K10" s="10">
        <v>2.3248000000000002</v>
      </c>
      <c r="L10" s="10">
        <v>0.90820000000000001</v>
      </c>
      <c r="M10" s="10">
        <v>4.6288</v>
      </c>
      <c r="N10" s="10">
        <v>34.136200000000002</v>
      </c>
      <c r="O10" s="10">
        <v>41.998000000000005</v>
      </c>
      <c r="P10" s="34"/>
      <c r="Q10" s="11"/>
      <c r="R10" s="10">
        <v>252.80059999999997</v>
      </c>
      <c r="S10" s="10">
        <v>197.1721</v>
      </c>
      <c r="T10" s="10" t="s">
        <v>19</v>
      </c>
      <c r="U10" s="10" t="s">
        <v>19</v>
      </c>
      <c r="V10" s="10">
        <v>11.7537</v>
      </c>
      <c r="W10" s="10">
        <v>0.66169999999999995</v>
      </c>
      <c r="X10" s="10">
        <v>1.2272000000000001</v>
      </c>
      <c r="Y10" s="10">
        <v>210.81469999999999</v>
      </c>
      <c r="Z10" s="10">
        <v>2.3248000000000002</v>
      </c>
      <c r="AA10" s="10">
        <v>0.90820000000000001</v>
      </c>
      <c r="AB10" s="10">
        <v>4.6166999999999998</v>
      </c>
      <c r="AC10" s="10">
        <v>34.136200000000002</v>
      </c>
      <c r="AD10" s="10">
        <v>41.985900000000001</v>
      </c>
      <c r="AE10" s="34"/>
      <c r="AF10" s="11"/>
      <c r="AG10" s="10">
        <v>253.36510000000001</v>
      </c>
      <c r="AH10" s="10">
        <v>208.10310000000001</v>
      </c>
      <c r="AI10" s="10" t="s">
        <v>19</v>
      </c>
      <c r="AJ10" s="10" t="s">
        <v>19</v>
      </c>
      <c r="AK10" s="10">
        <v>10.746700000000001</v>
      </c>
      <c r="AL10" s="10">
        <v>0.66169999999999995</v>
      </c>
      <c r="AM10" s="10">
        <v>0.89539999999999997</v>
      </c>
      <c r="AN10" s="10">
        <v>220.40690000000001</v>
      </c>
      <c r="AO10" s="10">
        <v>1.5486</v>
      </c>
      <c r="AP10" s="10">
        <v>0.89370000000000005</v>
      </c>
      <c r="AQ10" s="10">
        <v>4.6246999999999998</v>
      </c>
      <c r="AR10" s="10">
        <v>25.891200000000001</v>
      </c>
      <c r="AS10" s="10">
        <v>32.958200000000005</v>
      </c>
      <c r="AT10" s="11"/>
      <c r="AU10" s="15">
        <v>253.36510000000001</v>
      </c>
      <c r="AV10" s="16">
        <v>208.14189999999999</v>
      </c>
      <c r="AW10" s="16" t="s">
        <v>19</v>
      </c>
      <c r="AX10" s="10" t="s">
        <v>19</v>
      </c>
      <c r="AY10" s="10">
        <v>10.746700000000001</v>
      </c>
      <c r="AZ10" s="10">
        <v>0.66169999999999995</v>
      </c>
      <c r="BA10" s="10">
        <v>0.89539999999999997</v>
      </c>
      <c r="BB10" s="10">
        <v>220.44569999999999</v>
      </c>
      <c r="BC10" s="10">
        <v>1.5486</v>
      </c>
      <c r="BD10" s="10">
        <v>0.89370000000000005</v>
      </c>
      <c r="BE10" s="10">
        <v>4.6418999999999997</v>
      </c>
      <c r="BF10" s="10">
        <v>25.8352</v>
      </c>
      <c r="BG10" s="10">
        <v>32.919400000000024</v>
      </c>
      <c r="BH10" s="11"/>
      <c r="BI10" s="10">
        <v>253.36510000000001</v>
      </c>
      <c r="BJ10" s="10">
        <v>208.14189999999999</v>
      </c>
      <c r="BK10" s="10" t="s">
        <v>19</v>
      </c>
      <c r="BL10" s="10" t="s">
        <v>19</v>
      </c>
      <c r="BM10" s="10">
        <v>10.746700000000001</v>
      </c>
      <c r="BN10" s="10">
        <v>0.66169999999999995</v>
      </c>
      <c r="BO10" s="10">
        <v>0.89539999999999997</v>
      </c>
      <c r="BP10" s="10">
        <v>220.44569999999999</v>
      </c>
      <c r="BQ10" s="10">
        <v>1.5486</v>
      </c>
      <c r="BR10" s="10">
        <v>0.89370000000000005</v>
      </c>
      <c r="BS10" s="10">
        <v>4.6418999999999997</v>
      </c>
      <c r="BT10" s="10">
        <v>25.8352</v>
      </c>
      <c r="BU10" s="10">
        <v>32.919400000000024</v>
      </c>
      <c r="BV10" s="11"/>
      <c r="BW10" s="14">
        <v>253.36510000000001</v>
      </c>
      <c r="BX10" s="14">
        <v>208.17230000000001</v>
      </c>
      <c r="BY10" s="14" t="s">
        <v>19</v>
      </c>
      <c r="BZ10" s="14" t="s">
        <v>19</v>
      </c>
      <c r="CA10" s="14">
        <v>10.746700000000001</v>
      </c>
      <c r="CB10" s="14">
        <v>0.66169999999999995</v>
      </c>
      <c r="CC10" s="14">
        <v>0.89539999999999997</v>
      </c>
      <c r="CD10" s="14">
        <v>220.4761</v>
      </c>
      <c r="CE10" s="14">
        <v>1.5486</v>
      </c>
      <c r="CF10" s="14">
        <v>0.89370000000000005</v>
      </c>
      <c r="CG10" s="14">
        <v>4.6115000000000004</v>
      </c>
      <c r="CH10" s="14">
        <v>25.8352</v>
      </c>
      <c r="CI10" s="14">
        <v>32.88900000000001</v>
      </c>
    </row>
    <row r="11" spans="1:87" x14ac:dyDescent="0.2">
      <c r="A11" s="4">
        <v>589535</v>
      </c>
      <c r="B11" s="5" t="s">
        <v>27</v>
      </c>
      <c r="C11" s="10">
        <v>379.35539999999997</v>
      </c>
      <c r="D11" s="10">
        <v>284.37970000000001</v>
      </c>
      <c r="E11" s="10">
        <v>15.915100000000001</v>
      </c>
      <c r="F11" s="10" t="s">
        <v>19</v>
      </c>
      <c r="G11" s="10">
        <v>7.6222000000000003</v>
      </c>
      <c r="H11" s="10">
        <v>0.27389999999999998</v>
      </c>
      <c r="I11" s="10">
        <v>21.755099999999999</v>
      </c>
      <c r="J11" s="10">
        <v>329.94600000000003</v>
      </c>
      <c r="K11" s="10">
        <v>2.9485999999999999</v>
      </c>
      <c r="L11" s="10">
        <v>17.2638</v>
      </c>
      <c r="M11" s="10">
        <v>5.51</v>
      </c>
      <c r="N11" s="10">
        <v>23.687000000000001</v>
      </c>
      <c r="O11" s="10">
        <v>49.409400000000005</v>
      </c>
      <c r="P11" s="34"/>
      <c r="Q11" s="11"/>
      <c r="R11" s="10">
        <v>379.35540000000003</v>
      </c>
      <c r="S11" s="10">
        <v>284.37970000000001</v>
      </c>
      <c r="T11" s="10">
        <v>15.915100000000001</v>
      </c>
      <c r="U11" s="10" t="s">
        <v>19</v>
      </c>
      <c r="V11" s="10">
        <v>7.6222000000000003</v>
      </c>
      <c r="W11" s="10">
        <v>0.27389999999999998</v>
      </c>
      <c r="X11" s="10">
        <v>21.755099999999999</v>
      </c>
      <c r="Y11" s="10">
        <v>329.94600000000003</v>
      </c>
      <c r="Z11" s="10">
        <v>2.9485999999999999</v>
      </c>
      <c r="AA11" s="10">
        <v>17.2638</v>
      </c>
      <c r="AB11" s="10">
        <v>5.51</v>
      </c>
      <c r="AC11" s="10">
        <v>23.687000000000001</v>
      </c>
      <c r="AD11" s="10">
        <v>49.409400000000005</v>
      </c>
      <c r="AE11" s="34"/>
      <c r="AF11" s="11"/>
      <c r="AG11" s="10">
        <v>379.35539999999997</v>
      </c>
      <c r="AH11" s="10">
        <v>284.37970000000001</v>
      </c>
      <c r="AI11" s="10">
        <v>15.915100000000001</v>
      </c>
      <c r="AJ11" s="10" t="s">
        <v>19</v>
      </c>
      <c r="AK11" s="10">
        <v>7.6222000000000003</v>
      </c>
      <c r="AL11" s="10">
        <v>0.27389999999999998</v>
      </c>
      <c r="AM11" s="10">
        <v>21.755099999999999</v>
      </c>
      <c r="AN11" s="10">
        <v>329.94600000000003</v>
      </c>
      <c r="AO11" s="10">
        <v>2.9485999999999999</v>
      </c>
      <c r="AP11" s="10">
        <v>17.2638</v>
      </c>
      <c r="AQ11" s="10">
        <v>5.51</v>
      </c>
      <c r="AR11" s="10">
        <v>23.687000000000001</v>
      </c>
      <c r="AS11" s="10">
        <v>49.409399999999948</v>
      </c>
      <c r="AT11" s="11"/>
      <c r="AU11" s="15">
        <v>379.35539999999997</v>
      </c>
      <c r="AV11" s="16">
        <v>284.37970000000001</v>
      </c>
      <c r="AW11" s="16">
        <v>15.915100000000001</v>
      </c>
      <c r="AX11" s="10" t="s">
        <v>19</v>
      </c>
      <c r="AY11" s="10">
        <v>7.6222000000000003</v>
      </c>
      <c r="AZ11" s="10">
        <v>0.27389999999999998</v>
      </c>
      <c r="BA11" s="10">
        <v>21.755099999999999</v>
      </c>
      <c r="BB11" s="10">
        <v>329.94600000000003</v>
      </c>
      <c r="BC11" s="10">
        <v>2.9485999999999999</v>
      </c>
      <c r="BD11" s="10">
        <v>17.2638</v>
      </c>
      <c r="BE11" s="10">
        <v>5.51</v>
      </c>
      <c r="BF11" s="10">
        <v>23.687000000000001</v>
      </c>
      <c r="BG11" s="10">
        <v>49.409399999999948</v>
      </c>
      <c r="BH11" s="11"/>
      <c r="BI11" s="10">
        <v>379.35539999999997</v>
      </c>
      <c r="BJ11" s="10">
        <v>284.37970000000001</v>
      </c>
      <c r="BK11" s="10">
        <v>15.915100000000001</v>
      </c>
      <c r="BL11" s="10" t="s">
        <v>19</v>
      </c>
      <c r="BM11" s="10">
        <v>7.6222000000000003</v>
      </c>
      <c r="BN11" s="10">
        <v>0.27389999999999998</v>
      </c>
      <c r="BO11" s="10">
        <v>21.755099999999999</v>
      </c>
      <c r="BP11" s="10">
        <v>329.94600000000003</v>
      </c>
      <c r="BQ11" s="10">
        <v>2.9485999999999999</v>
      </c>
      <c r="BR11" s="10">
        <v>17.2638</v>
      </c>
      <c r="BS11" s="10">
        <v>5.51</v>
      </c>
      <c r="BT11" s="10">
        <v>23.687000000000001</v>
      </c>
      <c r="BU11" s="10">
        <v>49.409399999999948</v>
      </c>
      <c r="BV11" s="11"/>
      <c r="BW11" s="14">
        <v>379.35539999999997</v>
      </c>
      <c r="BX11" s="14">
        <v>284.37970000000001</v>
      </c>
      <c r="BY11" s="14">
        <v>15.915100000000001</v>
      </c>
      <c r="BZ11" s="14" t="s">
        <v>19</v>
      </c>
      <c r="CA11" s="14">
        <v>7.6222000000000003</v>
      </c>
      <c r="CB11" s="14">
        <v>0.27389999999999998</v>
      </c>
      <c r="CC11" s="14">
        <v>21.755099999999999</v>
      </c>
      <c r="CD11" s="14">
        <v>329.94600000000003</v>
      </c>
      <c r="CE11" s="14">
        <v>2.9485999999999999</v>
      </c>
      <c r="CF11" s="14">
        <v>17.2638</v>
      </c>
      <c r="CG11" s="14">
        <v>5.51</v>
      </c>
      <c r="CH11" s="14">
        <v>23.687000000000001</v>
      </c>
      <c r="CI11" s="14">
        <v>49.409399999999948</v>
      </c>
    </row>
    <row r="12" spans="1:87" x14ac:dyDescent="0.2">
      <c r="A12" s="4">
        <v>589543</v>
      </c>
      <c r="B12" s="5" t="s">
        <v>28</v>
      </c>
      <c r="C12" s="10">
        <v>833.22919999999999</v>
      </c>
      <c r="D12" s="10">
        <v>730.36239999999998</v>
      </c>
      <c r="E12" s="10" t="s">
        <v>19</v>
      </c>
      <c r="F12" s="10" t="s">
        <v>19</v>
      </c>
      <c r="G12" s="10">
        <v>15.309200000000001</v>
      </c>
      <c r="H12" s="10">
        <v>1.6546000000000001</v>
      </c>
      <c r="I12" s="10">
        <v>0.50260000000000005</v>
      </c>
      <c r="J12" s="10">
        <v>747.8288</v>
      </c>
      <c r="K12" s="10">
        <v>1.9948999999999999</v>
      </c>
      <c r="L12" s="10">
        <v>7.5297000000000001</v>
      </c>
      <c r="M12" s="10">
        <v>17.793299999999999</v>
      </c>
      <c r="N12" s="10">
        <v>58.082500000000003</v>
      </c>
      <c r="O12" s="10">
        <v>85.400400000000005</v>
      </c>
      <c r="P12" s="34"/>
      <c r="Q12" s="11"/>
      <c r="R12" s="10">
        <v>833.22789999999998</v>
      </c>
      <c r="S12" s="10">
        <v>730.99860000000001</v>
      </c>
      <c r="T12" s="10" t="s">
        <v>19</v>
      </c>
      <c r="U12" s="10" t="s">
        <v>19</v>
      </c>
      <c r="V12" s="10">
        <v>15.2357</v>
      </c>
      <c r="W12" s="10">
        <v>1.6546000000000001</v>
      </c>
      <c r="X12" s="10">
        <v>0.50260000000000005</v>
      </c>
      <c r="Y12" s="10">
        <v>748.39149999999995</v>
      </c>
      <c r="Z12" s="10">
        <v>1.9948999999999999</v>
      </c>
      <c r="AA12" s="10">
        <v>7.5297000000000001</v>
      </c>
      <c r="AB12" s="10">
        <v>17.651900000000001</v>
      </c>
      <c r="AC12" s="10">
        <v>57.6599</v>
      </c>
      <c r="AD12" s="10">
        <v>84.836399999999998</v>
      </c>
      <c r="AE12" s="34"/>
      <c r="AF12" s="11"/>
      <c r="AG12" s="10">
        <v>833.22479999999996</v>
      </c>
      <c r="AH12" s="10">
        <v>731.09249999999997</v>
      </c>
      <c r="AI12" s="10" t="s">
        <v>19</v>
      </c>
      <c r="AJ12" s="10" t="s">
        <v>19</v>
      </c>
      <c r="AK12" s="10">
        <v>15.2684</v>
      </c>
      <c r="AL12" s="10">
        <v>1.6546000000000001</v>
      </c>
      <c r="AM12" s="10">
        <v>0.4642</v>
      </c>
      <c r="AN12" s="10">
        <v>748.47969999999998</v>
      </c>
      <c r="AO12" s="10">
        <v>1.9948999999999999</v>
      </c>
      <c r="AP12" s="10">
        <v>7.5297000000000001</v>
      </c>
      <c r="AQ12" s="10">
        <v>17.723400000000002</v>
      </c>
      <c r="AR12" s="10">
        <v>57.497100000000003</v>
      </c>
      <c r="AS12" s="10">
        <v>84.745099999999979</v>
      </c>
      <c r="AT12" s="11"/>
      <c r="AU12" s="15">
        <v>833.22619999999995</v>
      </c>
      <c r="AV12" s="16">
        <v>731.4348</v>
      </c>
      <c r="AW12" s="16" t="s">
        <v>19</v>
      </c>
      <c r="AX12" s="10" t="s">
        <v>19</v>
      </c>
      <c r="AY12" s="10">
        <v>15.279299999999999</v>
      </c>
      <c r="AZ12" s="10">
        <v>1.6546000000000001</v>
      </c>
      <c r="BA12" s="10">
        <v>0.4642</v>
      </c>
      <c r="BB12" s="10">
        <v>748.8329</v>
      </c>
      <c r="BC12" s="10">
        <v>1.9948999999999999</v>
      </c>
      <c r="BD12" s="10">
        <v>7.5297000000000001</v>
      </c>
      <c r="BE12" s="10">
        <v>17.5214</v>
      </c>
      <c r="BF12" s="10">
        <v>57.347299999999997</v>
      </c>
      <c r="BG12" s="10">
        <v>84.393299999999954</v>
      </c>
      <c r="BH12" s="11"/>
      <c r="BI12" s="10">
        <v>833.22640000000001</v>
      </c>
      <c r="BJ12" s="10">
        <v>731.4348</v>
      </c>
      <c r="BK12" s="10" t="s">
        <v>19</v>
      </c>
      <c r="BL12" s="10" t="s">
        <v>19</v>
      </c>
      <c r="BM12" s="10">
        <v>15.2737</v>
      </c>
      <c r="BN12" s="10">
        <v>1.6546000000000001</v>
      </c>
      <c r="BO12" s="10">
        <v>0.4642</v>
      </c>
      <c r="BP12" s="10">
        <v>748.82730000000004</v>
      </c>
      <c r="BQ12" s="10">
        <v>1.9948999999999999</v>
      </c>
      <c r="BR12" s="10">
        <v>7.5297000000000001</v>
      </c>
      <c r="BS12" s="10">
        <v>17.523599999999998</v>
      </c>
      <c r="BT12" s="10">
        <v>57.350900000000003</v>
      </c>
      <c r="BU12" s="10">
        <v>84.399099999999976</v>
      </c>
      <c r="BV12" s="11"/>
      <c r="BW12" s="14">
        <v>833.22630000000004</v>
      </c>
      <c r="BX12" s="14">
        <v>731.45299999999997</v>
      </c>
      <c r="BY12" s="14" t="s">
        <v>19</v>
      </c>
      <c r="BZ12" s="14" t="s">
        <v>19</v>
      </c>
      <c r="CA12" s="14">
        <v>15.281599999999999</v>
      </c>
      <c r="CB12" s="14">
        <v>1.6546000000000001</v>
      </c>
      <c r="CC12" s="14">
        <v>0.4642</v>
      </c>
      <c r="CD12" s="14">
        <v>748.85339999999997</v>
      </c>
      <c r="CE12" s="14">
        <v>1.9948999999999999</v>
      </c>
      <c r="CF12" s="14">
        <v>7.5297000000000001</v>
      </c>
      <c r="CG12" s="14">
        <v>17.7165</v>
      </c>
      <c r="CH12" s="14">
        <v>57.131799999999998</v>
      </c>
      <c r="CI12" s="14">
        <v>84.372900000000072</v>
      </c>
    </row>
    <row r="13" spans="1:87" x14ac:dyDescent="0.2">
      <c r="A13" s="4">
        <v>589608</v>
      </c>
      <c r="B13" s="5" t="s">
        <v>29</v>
      </c>
      <c r="C13" s="10">
        <v>801.67399999999998</v>
      </c>
      <c r="D13" s="10">
        <v>709.13059999999996</v>
      </c>
      <c r="E13" s="10" t="s">
        <v>19</v>
      </c>
      <c r="F13" s="10" t="s">
        <v>19</v>
      </c>
      <c r="G13" s="10">
        <v>16.634</v>
      </c>
      <c r="H13" s="10">
        <v>1.0609</v>
      </c>
      <c r="I13" s="10">
        <v>1.2433000000000001</v>
      </c>
      <c r="J13" s="10">
        <v>728.0687999999999</v>
      </c>
      <c r="K13" s="10">
        <v>1.1454</v>
      </c>
      <c r="L13" s="10">
        <v>8.7692999999999994</v>
      </c>
      <c r="M13" s="10">
        <v>16.053100000000001</v>
      </c>
      <c r="N13" s="10">
        <v>47.6374</v>
      </c>
      <c r="O13" s="10">
        <v>73.605199999999996</v>
      </c>
      <c r="P13" s="34"/>
      <c r="Q13" s="11"/>
      <c r="R13" s="10">
        <v>801.67399999999998</v>
      </c>
      <c r="S13" s="10">
        <v>709.15009999999995</v>
      </c>
      <c r="T13" s="10" t="s">
        <v>19</v>
      </c>
      <c r="U13" s="10" t="s">
        <v>19</v>
      </c>
      <c r="V13" s="10">
        <v>16.648199999999999</v>
      </c>
      <c r="W13" s="10">
        <v>1.0609</v>
      </c>
      <c r="X13" s="10">
        <v>1.2433000000000001</v>
      </c>
      <c r="Y13" s="10">
        <v>728.10249999999996</v>
      </c>
      <c r="Z13" s="10">
        <v>1.1454</v>
      </c>
      <c r="AA13" s="10">
        <v>8.7692999999999994</v>
      </c>
      <c r="AB13" s="10">
        <v>16.0519</v>
      </c>
      <c r="AC13" s="10">
        <v>47.604900000000001</v>
      </c>
      <c r="AD13" s="10">
        <v>73.5715</v>
      </c>
      <c r="AE13" s="34"/>
      <c r="AF13" s="11"/>
      <c r="AG13" s="10">
        <v>801.67399999999998</v>
      </c>
      <c r="AH13" s="10">
        <v>709.15</v>
      </c>
      <c r="AI13" s="10" t="s">
        <v>19</v>
      </c>
      <c r="AJ13" s="10" t="s">
        <v>19</v>
      </c>
      <c r="AK13" s="10">
        <v>16.755800000000001</v>
      </c>
      <c r="AL13" s="10">
        <v>1.0609</v>
      </c>
      <c r="AM13" s="10">
        <v>1.2433000000000001</v>
      </c>
      <c r="AN13" s="10">
        <v>728.21</v>
      </c>
      <c r="AO13" s="10">
        <v>1.1454</v>
      </c>
      <c r="AP13" s="10">
        <v>8.7692999999999994</v>
      </c>
      <c r="AQ13" s="10">
        <v>15.9999</v>
      </c>
      <c r="AR13" s="10">
        <v>47.549399999999999</v>
      </c>
      <c r="AS13" s="10">
        <v>73.463999999999942</v>
      </c>
      <c r="AT13" s="11"/>
      <c r="AU13" s="15">
        <v>801.67409999999995</v>
      </c>
      <c r="AV13" s="16">
        <v>709.1567</v>
      </c>
      <c r="AW13" s="16" t="s">
        <v>19</v>
      </c>
      <c r="AX13" s="10" t="s">
        <v>19</v>
      </c>
      <c r="AY13" s="10">
        <v>16.840499999999999</v>
      </c>
      <c r="AZ13" s="10">
        <v>1.0609</v>
      </c>
      <c r="BA13" s="10">
        <v>1.2433000000000001</v>
      </c>
      <c r="BB13" s="10">
        <v>728.30139999999994</v>
      </c>
      <c r="BC13" s="10">
        <v>1.1454</v>
      </c>
      <c r="BD13" s="10">
        <v>8.7692999999999994</v>
      </c>
      <c r="BE13" s="10">
        <v>15.911099999999999</v>
      </c>
      <c r="BF13" s="10">
        <v>47.546900000000001</v>
      </c>
      <c r="BG13" s="10">
        <v>73.372700000000009</v>
      </c>
      <c r="BH13" s="11"/>
      <c r="BI13" s="10">
        <v>801.67409999999995</v>
      </c>
      <c r="BJ13" s="10">
        <v>709.1567</v>
      </c>
      <c r="BK13" s="10" t="s">
        <v>19</v>
      </c>
      <c r="BL13" s="10" t="s">
        <v>19</v>
      </c>
      <c r="BM13" s="10">
        <v>16.8887</v>
      </c>
      <c r="BN13" s="10">
        <v>1.0609</v>
      </c>
      <c r="BO13" s="10">
        <v>1.2433000000000001</v>
      </c>
      <c r="BP13" s="10">
        <v>728.34960000000001</v>
      </c>
      <c r="BQ13" s="10">
        <v>1.1454</v>
      </c>
      <c r="BR13" s="10">
        <v>8.7692999999999994</v>
      </c>
      <c r="BS13" s="10">
        <v>15.8629</v>
      </c>
      <c r="BT13" s="10">
        <v>47.546900000000001</v>
      </c>
      <c r="BU13" s="10">
        <v>73.324499999999944</v>
      </c>
      <c r="BV13" s="11"/>
      <c r="BW13" s="14">
        <v>801.67409999999995</v>
      </c>
      <c r="BX13" s="14">
        <v>709.1567</v>
      </c>
      <c r="BY13" s="14" t="s">
        <v>19</v>
      </c>
      <c r="BZ13" s="14" t="s">
        <v>19</v>
      </c>
      <c r="CA13" s="14">
        <v>16.8887</v>
      </c>
      <c r="CB13" s="14">
        <v>1.0609</v>
      </c>
      <c r="CC13" s="14">
        <v>1.2433000000000001</v>
      </c>
      <c r="CD13" s="14">
        <v>728.3495999999999</v>
      </c>
      <c r="CE13" s="14">
        <v>1.1454</v>
      </c>
      <c r="CF13" s="14">
        <v>8.7692999999999994</v>
      </c>
      <c r="CG13" s="14">
        <v>15.8545</v>
      </c>
      <c r="CH13" s="14">
        <v>47.555300000000003</v>
      </c>
      <c r="CI13" s="14">
        <v>73.324500000000057</v>
      </c>
    </row>
    <row r="14" spans="1:87" x14ac:dyDescent="0.2">
      <c r="A14" s="4">
        <v>589616</v>
      </c>
      <c r="B14" s="5" t="s">
        <v>30</v>
      </c>
      <c r="C14" s="10">
        <v>533.10479999999995</v>
      </c>
      <c r="D14" s="10">
        <v>443.55360000000002</v>
      </c>
      <c r="E14" s="10" t="s">
        <v>19</v>
      </c>
      <c r="F14" s="10" t="s">
        <v>19</v>
      </c>
      <c r="G14" s="10">
        <v>6.1371000000000002</v>
      </c>
      <c r="H14" s="10">
        <v>0.6875</v>
      </c>
      <c r="I14" s="10">
        <v>34.4666</v>
      </c>
      <c r="J14" s="10">
        <v>484.84479999999996</v>
      </c>
      <c r="K14" s="10">
        <v>11.8</v>
      </c>
      <c r="L14" s="10">
        <v>3.4388000000000001</v>
      </c>
      <c r="M14" s="10">
        <v>6.2051999999999996</v>
      </c>
      <c r="N14" s="10">
        <v>26.815999999999999</v>
      </c>
      <c r="O14" s="10">
        <v>48.260000000000005</v>
      </c>
      <c r="P14" s="34"/>
      <c r="Q14" s="11"/>
      <c r="R14" s="10">
        <v>533.10270000000003</v>
      </c>
      <c r="S14" s="10">
        <v>443.64269999999999</v>
      </c>
      <c r="T14" s="10" t="s">
        <v>19</v>
      </c>
      <c r="U14" s="10" t="s">
        <v>19</v>
      </c>
      <c r="V14" s="10">
        <v>6.1062000000000003</v>
      </c>
      <c r="W14" s="10">
        <v>0.6875</v>
      </c>
      <c r="X14" s="10">
        <v>34.4666</v>
      </c>
      <c r="Y14" s="10">
        <v>484.90300000000002</v>
      </c>
      <c r="Z14" s="10">
        <v>11.8</v>
      </c>
      <c r="AA14" s="10">
        <v>3.4388000000000001</v>
      </c>
      <c r="AB14" s="10">
        <v>6.1596000000000002</v>
      </c>
      <c r="AC14" s="10">
        <v>26.801300000000001</v>
      </c>
      <c r="AD14" s="10">
        <v>48.199700000000007</v>
      </c>
      <c r="AE14" s="34"/>
      <c r="AF14" s="11"/>
      <c r="AG14" s="10">
        <v>533.10159999999996</v>
      </c>
      <c r="AH14" s="10">
        <v>443.64269999999999</v>
      </c>
      <c r="AI14" s="10" t="s">
        <v>19</v>
      </c>
      <c r="AJ14" s="10" t="s">
        <v>19</v>
      </c>
      <c r="AK14" s="10">
        <v>6.1033999999999997</v>
      </c>
      <c r="AL14" s="10">
        <v>0.6875</v>
      </c>
      <c r="AM14" s="10">
        <v>34.4666</v>
      </c>
      <c r="AN14" s="10">
        <v>484.90019999999998</v>
      </c>
      <c r="AO14" s="10">
        <v>11.8</v>
      </c>
      <c r="AP14" s="10">
        <v>3.4388000000000001</v>
      </c>
      <c r="AQ14" s="10">
        <v>6.2516999999999996</v>
      </c>
      <c r="AR14" s="10">
        <v>26.710899999999999</v>
      </c>
      <c r="AS14" s="10">
        <v>48.201399999999978</v>
      </c>
      <c r="AT14" s="11"/>
      <c r="AU14" s="15">
        <v>533.10159999999996</v>
      </c>
      <c r="AV14" s="16">
        <v>443.64499999999998</v>
      </c>
      <c r="AW14" s="16" t="s">
        <v>19</v>
      </c>
      <c r="AX14" s="10" t="s">
        <v>19</v>
      </c>
      <c r="AY14" s="10">
        <v>6.1755000000000004</v>
      </c>
      <c r="AZ14" s="10">
        <v>0.6875</v>
      </c>
      <c r="BA14" s="10">
        <v>34.503799999999998</v>
      </c>
      <c r="BB14" s="10">
        <v>485.01179999999999</v>
      </c>
      <c r="BC14" s="10">
        <v>11.8</v>
      </c>
      <c r="BD14" s="10">
        <v>3.4388000000000001</v>
      </c>
      <c r="BE14" s="10">
        <v>6.2217000000000002</v>
      </c>
      <c r="BF14" s="10">
        <v>26.629300000000001</v>
      </c>
      <c r="BG14" s="10">
        <v>48.089799999999968</v>
      </c>
      <c r="BH14" s="11"/>
      <c r="BI14" s="10">
        <v>533.10159999999996</v>
      </c>
      <c r="BJ14" s="10">
        <v>443.64499999999998</v>
      </c>
      <c r="BK14" s="10" t="s">
        <v>19</v>
      </c>
      <c r="BL14" s="10" t="s">
        <v>19</v>
      </c>
      <c r="BM14" s="10">
        <v>6.1795</v>
      </c>
      <c r="BN14" s="10">
        <v>0.6875</v>
      </c>
      <c r="BO14" s="10">
        <v>34.503799999999998</v>
      </c>
      <c r="BP14" s="10">
        <v>485.01580000000001</v>
      </c>
      <c r="BQ14" s="10">
        <v>11.8</v>
      </c>
      <c r="BR14" s="10">
        <v>3.4388000000000001</v>
      </c>
      <c r="BS14" s="10">
        <v>6.2613000000000003</v>
      </c>
      <c r="BT14" s="10">
        <v>26.585699999999999</v>
      </c>
      <c r="BU14" s="10">
        <v>48.085799999999949</v>
      </c>
      <c r="BV14" s="11"/>
      <c r="BW14" s="14">
        <v>533.09810000000004</v>
      </c>
      <c r="BX14" s="14">
        <v>443.64330000000001</v>
      </c>
      <c r="BY14" s="14" t="s">
        <v>19</v>
      </c>
      <c r="BZ14" s="14" t="s">
        <v>19</v>
      </c>
      <c r="CA14" s="14">
        <v>6.1776999999999997</v>
      </c>
      <c r="CB14" s="14">
        <v>0.6875</v>
      </c>
      <c r="CC14" s="14">
        <v>34.503799999999998</v>
      </c>
      <c r="CD14" s="14">
        <v>485.01230000000004</v>
      </c>
      <c r="CE14" s="14">
        <v>11.8</v>
      </c>
      <c r="CF14" s="14">
        <v>3.4388000000000001</v>
      </c>
      <c r="CG14" s="14">
        <v>6.2613000000000003</v>
      </c>
      <c r="CH14" s="14">
        <v>26.585699999999999</v>
      </c>
      <c r="CI14" s="14">
        <v>48.085800000000006</v>
      </c>
    </row>
    <row r="15" spans="1:87" x14ac:dyDescent="0.2">
      <c r="A15" s="4">
        <v>589659</v>
      </c>
      <c r="B15" s="5" t="s">
        <v>31</v>
      </c>
      <c r="C15" s="10">
        <v>1266.8515</v>
      </c>
      <c r="D15" s="10">
        <v>1085.5424</v>
      </c>
      <c r="E15" s="10" t="s">
        <v>19</v>
      </c>
      <c r="F15" s="10" t="s">
        <v>19</v>
      </c>
      <c r="G15" s="10">
        <v>24.8186</v>
      </c>
      <c r="H15" s="10">
        <v>6.2854999999999999</v>
      </c>
      <c r="I15" s="10">
        <v>3.9815999999999998</v>
      </c>
      <c r="J15" s="10">
        <v>1120.6281000000001</v>
      </c>
      <c r="K15" s="10">
        <v>3.1642999999999999</v>
      </c>
      <c r="L15" s="10">
        <v>5.2324000000000002</v>
      </c>
      <c r="M15" s="10">
        <v>35.605400000000003</v>
      </c>
      <c r="N15" s="10">
        <v>102.2213</v>
      </c>
      <c r="O15" s="10">
        <v>146.2234</v>
      </c>
      <c r="P15" s="34"/>
      <c r="Q15" s="11"/>
      <c r="R15" s="10">
        <v>1266.8517999999999</v>
      </c>
      <c r="S15" s="10">
        <v>1086.5287000000001</v>
      </c>
      <c r="T15" s="10" t="s">
        <v>19</v>
      </c>
      <c r="U15" s="10" t="s">
        <v>19</v>
      </c>
      <c r="V15" s="10">
        <v>24.730899999999998</v>
      </c>
      <c r="W15" s="10">
        <v>6.2854999999999999</v>
      </c>
      <c r="X15" s="10">
        <v>3.9815999999999998</v>
      </c>
      <c r="Y15" s="10">
        <v>1121.5266999999999</v>
      </c>
      <c r="Z15" s="10">
        <v>3.1642999999999999</v>
      </c>
      <c r="AA15" s="10">
        <v>5.2324000000000002</v>
      </c>
      <c r="AB15" s="10">
        <v>35.5717</v>
      </c>
      <c r="AC15" s="10">
        <v>101.3567</v>
      </c>
      <c r="AD15" s="10">
        <v>145.32510000000002</v>
      </c>
      <c r="AE15" s="34"/>
      <c r="AF15" s="11"/>
      <c r="AG15" s="10">
        <v>1266.8514</v>
      </c>
      <c r="AH15" s="10">
        <v>1087.6443999999999</v>
      </c>
      <c r="AI15" s="10" t="s">
        <v>19</v>
      </c>
      <c r="AJ15" s="10" t="s">
        <v>19</v>
      </c>
      <c r="AK15" s="10">
        <v>24.558900000000001</v>
      </c>
      <c r="AL15" s="10">
        <v>6.2854999999999999</v>
      </c>
      <c r="AM15" s="10">
        <v>3.9815999999999998</v>
      </c>
      <c r="AN15" s="10">
        <v>1122.4703999999999</v>
      </c>
      <c r="AO15" s="10">
        <v>3.1642999999999999</v>
      </c>
      <c r="AP15" s="10">
        <v>5.2324000000000002</v>
      </c>
      <c r="AQ15" s="10">
        <v>34.613999999999997</v>
      </c>
      <c r="AR15" s="10">
        <v>101.3703</v>
      </c>
      <c r="AS15" s="10">
        <v>144.38100000000009</v>
      </c>
      <c r="AT15" s="11"/>
      <c r="AU15" s="15">
        <v>1266.8508999999999</v>
      </c>
      <c r="AV15" s="16">
        <v>1088.0226</v>
      </c>
      <c r="AW15" s="16" t="s">
        <v>19</v>
      </c>
      <c r="AX15" s="10" t="s">
        <v>19</v>
      </c>
      <c r="AY15" s="10">
        <v>24.552900000000001</v>
      </c>
      <c r="AZ15" s="10">
        <v>6.2854999999999999</v>
      </c>
      <c r="BA15" s="10">
        <v>3.9815999999999998</v>
      </c>
      <c r="BB15" s="10">
        <v>1122.8425999999999</v>
      </c>
      <c r="BC15" s="10">
        <v>3.1642999999999999</v>
      </c>
      <c r="BD15" s="10">
        <v>5.2374999999999998</v>
      </c>
      <c r="BE15" s="10">
        <v>34.217300000000002</v>
      </c>
      <c r="BF15" s="10">
        <v>101.3892</v>
      </c>
      <c r="BG15" s="10">
        <v>144.00829999999996</v>
      </c>
      <c r="BH15" s="11"/>
      <c r="BI15" s="10">
        <v>1266.8508000000002</v>
      </c>
      <c r="BJ15" s="10">
        <v>1089.9607000000001</v>
      </c>
      <c r="BK15" s="10" t="s">
        <v>19</v>
      </c>
      <c r="BL15" s="10" t="s">
        <v>19</v>
      </c>
      <c r="BM15" s="10">
        <v>24.864799999999999</v>
      </c>
      <c r="BN15" s="10">
        <v>6.2854999999999999</v>
      </c>
      <c r="BO15" s="10">
        <v>3.9816000000000003</v>
      </c>
      <c r="BP15" s="10">
        <v>1125.0925999999999</v>
      </c>
      <c r="BQ15" s="10">
        <v>3.1642999999999999</v>
      </c>
      <c r="BR15" s="10">
        <v>5.2374999999999998</v>
      </c>
      <c r="BS15" s="10">
        <v>33.527200000000001</v>
      </c>
      <c r="BT15" s="10">
        <v>99.8292</v>
      </c>
      <c r="BU15" s="10">
        <v>141.75820000000022</v>
      </c>
      <c r="BV15" s="11"/>
      <c r="BW15" s="14">
        <v>1266.8506000000002</v>
      </c>
      <c r="BX15" s="14">
        <v>1090.1929</v>
      </c>
      <c r="BY15" s="14" t="s">
        <v>19</v>
      </c>
      <c r="BZ15" s="14" t="s">
        <v>19</v>
      </c>
      <c r="CA15" s="14">
        <v>24.884899999999998</v>
      </c>
      <c r="CB15" s="14">
        <v>6.2854999999999999</v>
      </c>
      <c r="CC15" s="14">
        <v>3.9816000000000003</v>
      </c>
      <c r="CD15" s="14">
        <v>1125.3449000000001</v>
      </c>
      <c r="CE15" s="14">
        <v>3.1642999999999999</v>
      </c>
      <c r="CF15" s="14">
        <v>5.2374999999999998</v>
      </c>
      <c r="CG15" s="14">
        <v>33.2151</v>
      </c>
      <c r="CH15" s="14">
        <v>99.888800000000003</v>
      </c>
      <c r="CI15" s="14">
        <v>141.50570000000016</v>
      </c>
    </row>
    <row r="16" spans="1:87" x14ac:dyDescent="0.2">
      <c r="A16" s="4">
        <v>589667</v>
      </c>
      <c r="B16" s="5" t="s">
        <v>32</v>
      </c>
      <c r="C16" s="10">
        <v>622.12720000000002</v>
      </c>
      <c r="D16" s="10">
        <v>380.73349999999999</v>
      </c>
      <c r="E16" s="10" t="s">
        <v>19</v>
      </c>
      <c r="F16" s="10" t="s">
        <v>19</v>
      </c>
      <c r="G16" s="10">
        <v>18.670100000000001</v>
      </c>
      <c r="H16" s="10">
        <v>3.6960000000000002</v>
      </c>
      <c r="I16" s="10">
        <v>55.783099999999997</v>
      </c>
      <c r="J16" s="10">
        <v>458.8827</v>
      </c>
      <c r="K16" s="10">
        <v>67.351799999999997</v>
      </c>
      <c r="L16" s="10">
        <v>6.7382999999999997</v>
      </c>
      <c r="M16" s="10">
        <v>11.648300000000001</v>
      </c>
      <c r="N16" s="10">
        <v>77.506100000000004</v>
      </c>
      <c r="O16" s="10">
        <v>163.24450000000002</v>
      </c>
      <c r="P16" s="34"/>
      <c r="Q16" s="11"/>
      <c r="R16" s="10">
        <v>622.12720000000002</v>
      </c>
      <c r="S16" s="10">
        <v>380.75749999999999</v>
      </c>
      <c r="T16" s="10" t="s">
        <v>19</v>
      </c>
      <c r="U16" s="10" t="s">
        <v>19</v>
      </c>
      <c r="V16" s="10">
        <v>18.670100000000001</v>
      </c>
      <c r="W16" s="10">
        <v>3.6960000000000002</v>
      </c>
      <c r="X16" s="10">
        <v>55.783099999999997</v>
      </c>
      <c r="Y16" s="10">
        <v>458.9067</v>
      </c>
      <c r="Z16" s="10">
        <v>67.351799999999997</v>
      </c>
      <c r="AA16" s="10">
        <v>6.7382999999999997</v>
      </c>
      <c r="AB16" s="10">
        <v>11.6426</v>
      </c>
      <c r="AC16" s="10">
        <v>77.487799999999993</v>
      </c>
      <c r="AD16" s="10">
        <v>163.22049999999999</v>
      </c>
      <c r="AE16" s="34"/>
      <c r="AF16" s="11"/>
      <c r="AG16" s="10">
        <v>622.12720000000002</v>
      </c>
      <c r="AH16" s="10">
        <v>380.75749999999999</v>
      </c>
      <c r="AI16" s="10" t="s">
        <v>19</v>
      </c>
      <c r="AJ16" s="10" t="s">
        <v>19</v>
      </c>
      <c r="AK16" s="10">
        <v>18.671800000000001</v>
      </c>
      <c r="AL16" s="10">
        <v>3.6960000000000002</v>
      </c>
      <c r="AM16" s="10">
        <v>55.783099999999997</v>
      </c>
      <c r="AN16" s="10">
        <v>458.90839999999997</v>
      </c>
      <c r="AO16" s="10">
        <v>67.282899999999998</v>
      </c>
      <c r="AP16" s="10">
        <v>6.7382999999999997</v>
      </c>
      <c r="AQ16" s="10">
        <v>11.628500000000001</v>
      </c>
      <c r="AR16" s="10">
        <v>77.569100000000006</v>
      </c>
      <c r="AS16" s="10">
        <v>163.21880000000004</v>
      </c>
      <c r="AT16" s="11"/>
      <c r="AU16" s="15">
        <v>622.12720000000002</v>
      </c>
      <c r="AV16" s="16">
        <v>380.75749999999999</v>
      </c>
      <c r="AW16" s="16" t="s">
        <v>19</v>
      </c>
      <c r="AX16" s="10" t="s">
        <v>19</v>
      </c>
      <c r="AY16" s="10">
        <v>18.691199999999998</v>
      </c>
      <c r="AZ16" s="10">
        <v>3.7206999999999999</v>
      </c>
      <c r="BA16" s="10">
        <v>55.796799999999998</v>
      </c>
      <c r="BB16" s="10">
        <v>458.96620000000001</v>
      </c>
      <c r="BC16" s="10">
        <v>67.282899999999998</v>
      </c>
      <c r="BD16" s="10">
        <v>6.7382999999999997</v>
      </c>
      <c r="BE16" s="10">
        <v>11.6213</v>
      </c>
      <c r="BF16" s="10">
        <v>77.518500000000003</v>
      </c>
      <c r="BG16" s="10">
        <v>163.161</v>
      </c>
      <c r="BH16" s="11"/>
      <c r="BI16" s="10">
        <v>582.44809999999995</v>
      </c>
      <c r="BJ16" s="10">
        <v>422.73579999999998</v>
      </c>
      <c r="BK16" s="10" t="s">
        <v>19</v>
      </c>
      <c r="BL16" s="10" t="s">
        <v>19</v>
      </c>
      <c r="BM16" s="10">
        <v>18.780999999999999</v>
      </c>
      <c r="BN16" s="10">
        <v>4.0179</v>
      </c>
      <c r="BO16" s="10">
        <v>47.051099999999998</v>
      </c>
      <c r="BP16" s="10">
        <v>492.58580000000001</v>
      </c>
      <c r="BQ16" s="10">
        <v>39.796900000000001</v>
      </c>
      <c r="BR16" s="10">
        <v>3.7122999999999999</v>
      </c>
      <c r="BS16" s="10">
        <v>11.5557</v>
      </c>
      <c r="BT16" s="10">
        <v>34.797400000000003</v>
      </c>
      <c r="BU16" s="10">
        <v>89.862299999999948</v>
      </c>
      <c r="BV16" s="11"/>
      <c r="BW16" s="14">
        <v>582.39149999999995</v>
      </c>
      <c r="BX16" s="14">
        <v>422.74979999999999</v>
      </c>
      <c r="BY16" s="14" t="s">
        <v>19</v>
      </c>
      <c r="BZ16" s="14" t="s">
        <v>19</v>
      </c>
      <c r="CA16" s="14">
        <v>18.703099999999999</v>
      </c>
      <c r="CB16" s="14">
        <v>4.0179</v>
      </c>
      <c r="CC16" s="14">
        <v>47.144500000000001</v>
      </c>
      <c r="CD16" s="14">
        <v>492.61529999999999</v>
      </c>
      <c r="CE16" s="14">
        <v>39.796900000000001</v>
      </c>
      <c r="CF16" s="14">
        <v>3.7122999999999999</v>
      </c>
      <c r="CG16" s="14">
        <v>11.5983</v>
      </c>
      <c r="CH16" s="14">
        <v>34.668700000000001</v>
      </c>
      <c r="CI16" s="14">
        <v>89.77619999999996</v>
      </c>
    </row>
    <row r="17" spans="1:87" x14ac:dyDescent="0.2">
      <c r="A17" s="4">
        <v>589730</v>
      </c>
      <c r="B17" s="5" t="s">
        <v>33</v>
      </c>
      <c r="C17" s="10">
        <v>833.75239999999997</v>
      </c>
      <c r="D17" s="10">
        <v>535.49350000000004</v>
      </c>
      <c r="E17" s="10" t="s">
        <v>19</v>
      </c>
      <c r="F17" s="10" t="s">
        <v>19</v>
      </c>
      <c r="G17" s="10">
        <v>58.256300000000003</v>
      </c>
      <c r="H17" s="10">
        <v>18.670300000000001</v>
      </c>
      <c r="I17" s="10">
        <v>16.127800000000001</v>
      </c>
      <c r="J17" s="10">
        <v>628.54790000000003</v>
      </c>
      <c r="K17" s="10">
        <v>23.684899999999999</v>
      </c>
      <c r="L17" s="10">
        <v>40.364699999999999</v>
      </c>
      <c r="M17" s="10">
        <v>30.6236</v>
      </c>
      <c r="N17" s="10">
        <v>110.5313</v>
      </c>
      <c r="O17" s="10">
        <v>205.2045</v>
      </c>
      <c r="P17" s="34"/>
      <c r="Q17" s="11"/>
      <c r="R17" s="10">
        <v>833.75260000000003</v>
      </c>
      <c r="S17" s="10">
        <v>535.846</v>
      </c>
      <c r="T17" s="10" t="s">
        <v>19</v>
      </c>
      <c r="U17" s="10" t="s">
        <v>19</v>
      </c>
      <c r="V17" s="10">
        <v>58.160400000000003</v>
      </c>
      <c r="W17" s="10">
        <v>18.670300000000001</v>
      </c>
      <c r="X17" s="10">
        <v>16.160699999999999</v>
      </c>
      <c r="Y17" s="10">
        <v>628.8374</v>
      </c>
      <c r="Z17" s="10">
        <v>23.684899999999999</v>
      </c>
      <c r="AA17" s="10">
        <v>40.364699999999999</v>
      </c>
      <c r="AB17" s="10">
        <v>30.282800000000002</v>
      </c>
      <c r="AC17" s="10">
        <v>110.58280000000001</v>
      </c>
      <c r="AD17" s="10">
        <v>204.91520000000003</v>
      </c>
      <c r="AE17" s="34"/>
      <c r="AF17" s="11"/>
      <c r="AG17" s="10">
        <v>833.75250000000005</v>
      </c>
      <c r="AH17" s="10">
        <v>536.75030000000004</v>
      </c>
      <c r="AI17" s="10" t="s">
        <v>19</v>
      </c>
      <c r="AJ17" s="10" t="s">
        <v>19</v>
      </c>
      <c r="AK17" s="10">
        <v>57.628100000000003</v>
      </c>
      <c r="AL17" s="10">
        <v>18.670300000000001</v>
      </c>
      <c r="AM17" s="10">
        <v>16.160699999999999</v>
      </c>
      <c r="AN17" s="10">
        <v>629.20939999999996</v>
      </c>
      <c r="AO17" s="10">
        <v>23.861499999999999</v>
      </c>
      <c r="AP17" s="10">
        <v>40.364699999999999</v>
      </c>
      <c r="AQ17" s="10">
        <v>30.133500000000002</v>
      </c>
      <c r="AR17" s="10">
        <v>110.18340000000001</v>
      </c>
      <c r="AS17" s="10">
        <v>204.54310000000009</v>
      </c>
      <c r="AT17" s="11"/>
      <c r="AU17" s="15">
        <v>833.75250000000005</v>
      </c>
      <c r="AV17" s="16">
        <v>536.92420000000004</v>
      </c>
      <c r="AW17" s="16" t="s">
        <v>19</v>
      </c>
      <c r="AX17" s="10" t="s">
        <v>19</v>
      </c>
      <c r="AY17" s="10">
        <v>57.5473</v>
      </c>
      <c r="AZ17" s="10">
        <v>18.670300000000001</v>
      </c>
      <c r="BA17" s="10">
        <v>16.160699999999999</v>
      </c>
      <c r="BB17" s="10">
        <v>629.30250000000001</v>
      </c>
      <c r="BC17" s="10">
        <v>23.861499999999999</v>
      </c>
      <c r="BD17" s="10">
        <v>40.364699999999999</v>
      </c>
      <c r="BE17" s="10">
        <v>30.099699999999999</v>
      </c>
      <c r="BF17" s="10">
        <v>110.1241</v>
      </c>
      <c r="BG17" s="10">
        <v>204.45000000000005</v>
      </c>
      <c r="BH17" s="11"/>
      <c r="BI17" s="10">
        <v>833.75250000000005</v>
      </c>
      <c r="BJ17" s="10">
        <v>537.12439999999992</v>
      </c>
      <c r="BK17" s="10" t="s">
        <v>19</v>
      </c>
      <c r="BL17" s="10" t="s">
        <v>19</v>
      </c>
      <c r="BM17" s="10">
        <v>57.483200000000004</v>
      </c>
      <c r="BN17" s="10">
        <v>18.670300000000001</v>
      </c>
      <c r="BO17" s="10">
        <v>16.160699999999999</v>
      </c>
      <c r="BP17" s="10">
        <v>629.43859999999995</v>
      </c>
      <c r="BQ17" s="10">
        <v>23.861499999999999</v>
      </c>
      <c r="BR17" s="10">
        <v>40.364699999999999</v>
      </c>
      <c r="BS17" s="10">
        <v>30.2256</v>
      </c>
      <c r="BT17" s="10">
        <v>109.8621</v>
      </c>
      <c r="BU17" s="10">
        <v>204.3139000000001</v>
      </c>
      <c r="BV17" s="11"/>
      <c r="BW17" s="14">
        <v>833.75250000000005</v>
      </c>
      <c r="BX17" s="14">
        <v>537.36739999999998</v>
      </c>
      <c r="BY17" s="14" t="s">
        <v>19</v>
      </c>
      <c r="BZ17" s="14" t="s">
        <v>19</v>
      </c>
      <c r="CA17" s="14">
        <v>57.3065</v>
      </c>
      <c r="CB17" s="14">
        <v>18.670300000000001</v>
      </c>
      <c r="CC17" s="14">
        <v>16.182400000000001</v>
      </c>
      <c r="CD17" s="14">
        <v>629.52660000000003</v>
      </c>
      <c r="CE17" s="14">
        <v>24.004899999999999</v>
      </c>
      <c r="CF17" s="14">
        <v>40.364699999999999</v>
      </c>
      <c r="CG17" s="14">
        <v>30.041199999999996</v>
      </c>
      <c r="CH17" s="14">
        <v>109.8151</v>
      </c>
      <c r="CI17" s="14">
        <v>204.22590000000002</v>
      </c>
    </row>
    <row r="18" spans="1:87" x14ac:dyDescent="0.2">
      <c r="A18" s="4">
        <v>589748</v>
      </c>
      <c r="B18" s="5" t="s">
        <v>34</v>
      </c>
      <c r="C18" s="10">
        <v>693.80169999999998</v>
      </c>
      <c r="D18" s="10">
        <v>435.16120000000001</v>
      </c>
      <c r="E18" s="10" t="s">
        <v>19</v>
      </c>
      <c r="F18" s="10" t="s">
        <v>19</v>
      </c>
      <c r="G18" s="10">
        <v>27.5837</v>
      </c>
      <c r="H18" s="10">
        <v>40.085799999999999</v>
      </c>
      <c r="I18" s="10">
        <v>75.383899999999997</v>
      </c>
      <c r="J18" s="10">
        <v>578.21460000000002</v>
      </c>
      <c r="K18" s="10">
        <v>67.287400000000005</v>
      </c>
      <c r="L18" s="10">
        <v>2.6558000000000002</v>
      </c>
      <c r="M18" s="10">
        <v>14.5237</v>
      </c>
      <c r="N18" s="10">
        <v>31.120200000000001</v>
      </c>
      <c r="O18" s="10">
        <v>115.58710000000001</v>
      </c>
      <c r="P18" s="34"/>
      <c r="Q18" s="11"/>
      <c r="R18" s="10">
        <v>693.80169999999998</v>
      </c>
      <c r="S18" s="10">
        <v>435.42970000000003</v>
      </c>
      <c r="T18" s="10" t="s">
        <v>19</v>
      </c>
      <c r="U18" s="10" t="s">
        <v>19</v>
      </c>
      <c r="V18" s="10">
        <v>27.334599999999998</v>
      </c>
      <c r="W18" s="10">
        <v>40.085799999999999</v>
      </c>
      <c r="X18" s="10">
        <v>75.383899999999997</v>
      </c>
      <c r="Y18" s="10">
        <v>578.23400000000004</v>
      </c>
      <c r="Z18" s="10">
        <v>67.591499999999996</v>
      </c>
      <c r="AA18" s="10">
        <v>2.6558000000000002</v>
      </c>
      <c r="AB18" s="10">
        <v>14.5106</v>
      </c>
      <c r="AC18" s="10">
        <v>30.809799999999999</v>
      </c>
      <c r="AD18" s="10">
        <v>115.56769999999999</v>
      </c>
      <c r="AE18" s="34"/>
      <c r="AF18" s="11"/>
      <c r="AG18" s="10">
        <v>693.80179999999996</v>
      </c>
      <c r="AH18" s="10">
        <v>435.4932</v>
      </c>
      <c r="AI18" s="10" t="s">
        <v>19</v>
      </c>
      <c r="AJ18" s="10" t="s">
        <v>19</v>
      </c>
      <c r="AK18" s="10">
        <v>27.334599999999998</v>
      </c>
      <c r="AL18" s="10">
        <v>40.085799999999999</v>
      </c>
      <c r="AM18" s="10">
        <v>75.385300000000001</v>
      </c>
      <c r="AN18" s="10">
        <v>578.2989</v>
      </c>
      <c r="AO18" s="10">
        <v>67.672899999999998</v>
      </c>
      <c r="AP18" s="10">
        <v>2.6558000000000002</v>
      </c>
      <c r="AQ18" s="10">
        <v>14.4458</v>
      </c>
      <c r="AR18" s="10">
        <v>30.728400000000001</v>
      </c>
      <c r="AS18" s="10">
        <v>115.50289999999995</v>
      </c>
      <c r="AT18" s="11"/>
      <c r="AU18" s="15">
        <v>693.72829999999999</v>
      </c>
      <c r="AV18" s="16">
        <v>435.48739999999998</v>
      </c>
      <c r="AW18" s="16" t="s">
        <v>19</v>
      </c>
      <c r="AX18" s="10" t="s">
        <v>19</v>
      </c>
      <c r="AY18" s="10">
        <v>27.04</v>
      </c>
      <c r="AZ18" s="10">
        <v>40.085799999999999</v>
      </c>
      <c r="BA18" s="10">
        <v>75.681299999999993</v>
      </c>
      <c r="BB18" s="10">
        <v>578.29449999999997</v>
      </c>
      <c r="BC18" s="10">
        <v>67.672899999999998</v>
      </c>
      <c r="BD18" s="10">
        <v>2.6558000000000002</v>
      </c>
      <c r="BE18" s="10">
        <v>14.529500000000001</v>
      </c>
      <c r="BF18" s="10">
        <v>30.575600000000001</v>
      </c>
      <c r="BG18" s="10">
        <v>115.43380000000002</v>
      </c>
      <c r="BH18" s="11"/>
      <c r="BI18" s="10">
        <v>691.94</v>
      </c>
      <c r="BJ18" s="10">
        <v>435.48090000000002</v>
      </c>
      <c r="BK18" s="10" t="s">
        <v>19</v>
      </c>
      <c r="BL18" s="10" t="s">
        <v>19</v>
      </c>
      <c r="BM18" s="10">
        <v>25.339300000000001</v>
      </c>
      <c r="BN18" s="10">
        <v>41.558000000000007</v>
      </c>
      <c r="BO18" s="10">
        <v>74.5548</v>
      </c>
      <c r="BP18" s="10">
        <v>576.93299999999999</v>
      </c>
      <c r="BQ18" s="10">
        <v>67.3874</v>
      </c>
      <c r="BR18" s="10">
        <v>2.6558000000000002</v>
      </c>
      <c r="BS18" s="10">
        <v>14.4864</v>
      </c>
      <c r="BT18" s="10">
        <v>30.477399999999999</v>
      </c>
      <c r="BU18" s="10">
        <v>115.00700000000006</v>
      </c>
      <c r="BV18" s="11"/>
      <c r="BW18" s="14">
        <v>691.94</v>
      </c>
      <c r="BX18" s="14">
        <v>435.48090000000002</v>
      </c>
      <c r="BY18" s="14" t="s">
        <v>19</v>
      </c>
      <c r="BZ18" s="14" t="s">
        <v>19</v>
      </c>
      <c r="CA18" s="14">
        <v>25.323599999999999</v>
      </c>
      <c r="CB18" s="14">
        <v>41.176599999999993</v>
      </c>
      <c r="CC18" s="14">
        <v>74.635499999999993</v>
      </c>
      <c r="CD18" s="14">
        <v>576.61660000000006</v>
      </c>
      <c r="CE18" s="14">
        <v>67.775000000000006</v>
      </c>
      <c r="CF18" s="14">
        <v>2.6558000000000002</v>
      </c>
      <c r="CG18" s="14">
        <v>14.450800000000001</v>
      </c>
      <c r="CH18" s="14">
        <v>30.441800000000001</v>
      </c>
      <c r="CI18" s="14">
        <v>115.32339999999999</v>
      </c>
    </row>
    <row r="19" spans="1:87" x14ac:dyDescent="0.2">
      <c r="A19" s="4">
        <v>589802</v>
      </c>
      <c r="B19" s="5" t="s">
        <v>35</v>
      </c>
      <c r="C19" s="10">
        <v>628.48109999999997</v>
      </c>
      <c r="D19" s="10">
        <v>491.12220000000002</v>
      </c>
      <c r="E19" s="10" t="s">
        <v>19</v>
      </c>
      <c r="F19" s="10" t="s">
        <v>19</v>
      </c>
      <c r="G19" s="10">
        <v>23.617999999999999</v>
      </c>
      <c r="H19" s="10">
        <v>2.4864999999999999</v>
      </c>
      <c r="I19" s="10">
        <v>29.503499999999999</v>
      </c>
      <c r="J19" s="10">
        <v>546.73020000000008</v>
      </c>
      <c r="K19" s="10">
        <v>8.4492999999999991</v>
      </c>
      <c r="L19" s="10">
        <v>9.35E-2</v>
      </c>
      <c r="M19" s="10">
        <v>10.875400000000001</v>
      </c>
      <c r="N19" s="10">
        <v>62.332700000000003</v>
      </c>
      <c r="O19" s="10">
        <v>81.750900000000001</v>
      </c>
      <c r="P19" s="34"/>
      <c r="Q19" s="11"/>
      <c r="R19" s="10">
        <v>628.50419999999997</v>
      </c>
      <c r="S19" s="10">
        <v>491.12220000000002</v>
      </c>
      <c r="T19" s="10" t="s">
        <v>19</v>
      </c>
      <c r="U19" s="10" t="s">
        <v>19</v>
      </c>
      <c r="V19" s="10">
        <v>23.622399999999999</v>
      </c>
      <c r="W19" s="10">
        <v>2.4864999999999999</v>
      </c>
      <c r="X19" s="10">
        <v>29.503499999999999</v>
      </c>
      <c r="Y19" s="10">
        <v>546.7346</v>
      </c>
      <c r="Z19" s="10">
        <v>8.4492999999999991</v>
      </c>
      <c r="AA19" s="10">
        <v>0.1762</v>
      </c>
      <c r="AB19" s="10">
        <v>10.869300000000001</v>
      </c>
      <c r="AC19" s="10">
        <v>62.274799999999999</v>
      </c>
      <c r="AD19" s="10">
        <v>81.769599999999997</v>
      </c>
      <c r="AE19" s="34"/>
      <c r="AF19" s="11"/>
      <c r="AG19" s="10">
        <v>628.50419999999997</v>
      </c>
      <c r="AH19" s="10">
        <v>499.84910000000002</v>
      </c>
      <c r="AI19" s="10" t="s">
        <v>19</v>
      </c>
      <c r="AJ19" s="10" t="s">
        <v>19</v>
      </c>
      <c r="AK19" s="10">
        <v>23.647400000000001</v>
      </c>
      <c r="AL19" s="10">
        <v>2.4864999999999999</v>
      </c>
      <c r="AM19" s="10">
        <v>29.739799999999999</v>
      </c>
      <c r="AN19" s="10">
        <v>555.72280000000001</v>
      </c>
      <c r="AO19" s="10">
        <v>8.6574000000000009</v>
      </c>
      <c r="AP19" s="10">
        <v>0.1762</v>
      </c>
      <c r="AQ19" s="10">
        <v>10.8574</v>
      </c>
      <c r="AR19" s="10">
        <v>53.090400000000002</v>
      </c>
      <c r="AS19" s="10">
        <v>72.781399999999962</v>
      </c>
      <c r="AT19" s="11"/>
      <c r="AU19" s="15">
        <v>628.50419999999997</v>
      </c>
      <c r="AV19" s="16">
        <v>500.01780000000002</v>
      </c>
      <c r="AW19" s="16" t="s">
        <v>19</v>
      </c>
      <c r="AX19" s="10" t="s">
        <v>19</v>
      </c>
      <c r="AY19" s="10">
        <v>23.668399999999998</v>
      </c>
      <c r="AZ19" s="10">
        <v>2.4864999999999999</v>
      </c>
      <c r="BA19" s="10">
        <v>29.7439</v>
      </c>
      <c r="BB19" s="10">
        <v>555.91660000000002</v>
      </c>
      <c r="BC19" s="10">
        <v>8.6574000000000009</v>
      </c>
      <c r="BD19" s="10">
        <v>0.1762</v>
      </c>
      <c r="BE19" s="10">
        <v>10.829499999999999</v>
      </c>
      <c r="BF19" s="10">
        <v>52.924500000000002</v>
      </c>
      <c r="BG19" s="10">
        <v>72.587599999999952</v>
      </c>
      <c r="BH19" s="11"/>
      <c r="BI19" s="10">
        <v>628.50419999999997</v>
      </c>
      <c r="BJ19" s="10">
        <v>500.10090000000002</v>
      </c>
      <c r="BK19" s="10" t="s">
        <v>19</v>
      </c>
      <c r="BL19" s="10" t="s">
        <v>19</v>
      </c>
      <c r="BM19" s="10">
        <v>23.674199999999999</v>
      </c>
      <c r="BN19" s="10">
        <v>2.4864999999999999</v>
      </c>
      <c r="BO19" s="10">
        <v>29.7439</v>
      </c>
      <c r="BP19" s="10">
        <v>556.00549999999998</v>
      </c>
      <c r="BQ19" s="10">
        <v>8.6574000000000009</v>
      </c>
      <c r="BR19" s="10">
        <v>0.1762</v>
      </c>
      <c r="BS19" s="10">
        <v>10.742000000000001</v>
      </c>
      <c r="BT19" s="10">
        <v>52.923099999999998</v>
      </c>
      <c r="BU19" s="10">
        <v>72.498699999999985</v>
      </c>
      <c r="BV19" s="11"/>
      <c r="BW19" s="14">
        <v>628.51900000000001</v>
      </c>
      <c r="BX19" s="14">
        <v>500.10509999999999</v>
      </c>
      <c r="BY19" s="14" t="s">
        <v>19</v>
      </c>
      <c r="BZ19" s="14" t="s">
        <v>19</v>
      </c>
      <c r="CA19" s="14">
        <v>23.692799999999998</v>
      </c>
      <c r="CB19" s="14">
        <v>2.4864999999999999</v>
      </c>
      <c r="CC19" s="14">
        <v>29.745999999999999</v>
      </c>
      <c r="CD19" s="14">
        <v>556.03039999999999</v>
      </c>
      <c r="CE19" s="14">
        <v>8.6574000000000009</v>
      </c>
      <c r="CF19" s="14">
        <v>0.1762</v>
      </c>
      <c r="CG19" s="14">
        <v>10.7072</v>
      </c>
      <c r="CH19" s="14">
        <v>52.947800000000001</v>
      </c>
      <c r="CI19" s="14">
        <v>72.488600000000019</v>
      </c>
    </row>
    <row r="20" spans="1:87" x14ac:dyDescent="0.2">
      <c r="A20" s="4">
        <v>589896</v>
      </c>
      <c r="B20" s="5" t="s">
        <v>36</v>
      </c>
      <c r="C20" s="10">
        <v>1154.3345999999999</v>
      </c>
      <c r="D20" s="10">
        <v>585.8741</v>
      </c>
      <c r="E20" s="10" t="s">
        <v>19</v>
      </c>
      <c r="F20" s="10" t="s">
        <v>19</v>
      </c>
      <c r="G20" s="10">
        <v>65.481899999999996</v>
      </c>
      <c r="H20" s="10">
        <v>3.3883999999999999</v>
      </c>
      <c r="I20" s="10">
        <v>74.1601</v>
      </c>
      <c r="J20" s="10">
        <v>728.9045000000001</v>
      </c>
      <c r="K20" s="10">
        <v>173.99359999999999</v>
      </c>
      <c r="L20" s="10">
        <v>62.073799999999999</v>
      </c>
      <c r="M20" s="10">
        <v>36.327800000000003</v>
      </c>
      <c r="N20" s="10">
        <v>153.03489999999999</v>
      </c>
      <c r="O20" s="10">
        <v>425.43009999999998</v>
      </c>
      <c r="P20" s="34"/>
      <c r="Q20" s="11"/>
      <c r="R20" s="10">
        <v>1153.4151999999999</v>
      </c>
      <c r="S20" s="10">
        <v>601.39589999999998</v>
      </c>
      <c r="T20" s="10" t="s">
        <v>19</v>
      </c>
      <c r="U20" s="10" t="s">
        <v>19</v>
      </c>
      <c r="V20" s="10">
        <v>62.317300000000003</v>
      </c>
      <c r="W20" s="10">
        <v>3.9321999999999999</v>
      </c>
      <c r="X20" s="10">
        <v>72.335800000000006</v>
      </c>
      <c r="Y20" s="10">
        <v>739.98119999999994</v>
      </c>
      <c r="Z20" s="10">
        <v>173.4205</v>
      </c>
      <c r="AA20" s="10">
        <v>60.790100000000002</v>
      </c>
      <c r="AB20" s="10">
        <v>36.165199999999999</v>
      </c>
      <c r="AC20" s="10">
        <v>143.0582</v>
      </c>
      <c r="AD20" s="10">
        <v>413.43400000000003</v>
      </c>
      <c r="AE20" s="34"/>
      <c r="AF20" s="11"/>
      <c r="AG20" s="10">
        <v>1153.4280000000001</v>
      </c>
      <c r="AH20" s="10">
        <v>601.39589999999998</v>
      </c>
      <c r="AI20" s="10" t="s">
        <v>19</v>
      </c>
      <c r="AJ20" s="10" t="s">
        <v>19</v>
      </c>
      <c r="AK20" s="10">
        <v>62.281199999999998</v>
      </c>
      <c r="AL20" s="10">
        <v>3.9706000000000001</v>
      </c>
      <c r="AM20" s="10">
        <v>72.335800000000006</v>
      </c>
      <c r="AN20" s="10">
        <v>739.98350000000005</v>
      </c>
      <c r="AO20" s="10">
        <v>173.49789999999999</v>
      </c>
      <c r="AP20" s="10">
        <v>60.790100000000002</v>
      </c>
      <c r="AQ20" s="10">
        <v>36.298999999999999</v>
      </c>
      <c r="AR20" s="10">
        <v>142.85749999999999</v>
      </c>
      <c r="AS20" s="10">
        <v>413.44450000000006</v>
      </c>
      <c r="AT20" s="11"/>
      <c r="AU20" s="15">
        <v>1151.7943</v>
      </c>
      <c r="AV20" s="16">
        <v>600.64790000000005</v>
      </c>
      <c r="AW20" s="16" t="s">
        <v>19</v>
      </c>
      <c r="AX20" s="10" t="s">
        <v>19</v>
      </c>
      <c r="AY20" s="10">
        <v>61.888199999999998</v>
      </c>
      <c r="AZ20" s="10">
        <v>3.8881000000000001</v>
      </c>
      <c r="BA20" s="10">
        <v>87.949799999999996</v>
      </c>
      <c r="BB20" s="10">
        <v>754.37400000000002</v>
      </c>
      <c r="BC20" s="10">
        <v>169.65029999999999</v>
      </c>
      <c r="BD20" s="10">
        <v>60.051400000000001</v>
      </c>
      <c r="BE20" s="10">
        <v>36.358800000000002</v>
      </c>
      <c r="BF20" s="10">
        <v>131.35980000000001</v>
      </c>
      <c r="BG20" s="10">
        <v>397.4203</v>
      </c>
      <c r="BH20" s="11"/>
      <c r="BI20" s="10">
        <v>1151.2936</v>
      </c>
      <c r="BJ20" s="10">
        <v>600.94740000000002</v>
      </c>
      <c r="BK20" s="10" t="s">
        <v>19</v>
      </c>
      <c r="BL20" s="10" t="s">
        <v>19</v>
      </c>
      <c r="BM20" s="10">
        <v>60.990200000000002</v>
      </c>
      <c r="BN20" s="10">
        <v>4.1192000000000002</v>
      </c>
      <c r="BO20" s="10">
        <v>87.935599999999994</v>
      </c>
      <c r="BP20" s="10">
        <v>753.99239999999998</v>
      </c>
      <c r="BQ20" s="10">
        <v>169.67290000000003</v>
      </c>
      <c r="BR20" s="10">
        <v>60.027899999999995</v>
      </c>
      <c r="BS20" s="10">
        <v>36.379600000000003</v>
      </c>
      <c r="BT20" s="10">
        <v>131.2208</v>
      </c>
      <c r="BU20" s="10">
        <v>397.30119999999999</v>
      </c>
      <c r="BV20" s="11"/>
      <c r="BW20" s="14">
        <v>1151.5914</v>
      </c>
      <c r="BX20" s="14">
        <v>600.95129999999995</v>
      </c>
      <c r="BY20" s="14" t="s">
        <v>19</v>
      </c>
      <c r="BZ20" s="14" t="s">
        <v>19</v>
      </c>
      <c r="CA20" s="14">
        <v>60.985500000000002</v>
      </c>
      <c r="CB20" s="14">
        <v>4.1191000000000004</v>
      </c>
      <c r="CC20" s="14">
        <v>87.905999999999992</v>
      </c>
      <c r="CD20" s="14">
        <v>753.9618999999999</v>
      </c>
      <c r="CE20" s="14">
        <v>169.65659999999997</v>
      </c>
      <c r="CF20" s="14">
        <v>60.032399999999996</v>
      </c>
      <c r="CG20" s="14">
        <v>36.392299999999999</v>
      </c>
      <c r="CH20" s="14">
        <v>131.54820000000001</v>
      </c>
      <c r="CI20" s="14">
        <v>397.62950000000012</v>
      </c>
    </row>
    <row r="21" spans="1:87" x14ac:dyDescent="0.2">
      <c r="A21" s="4">
        <v>589918</v>
      </c>
      <c r="B21" s="5" t="s">
        <v>37</v>
      </c>
      <c r="C21" s="10">
        <v>314.66210000000001</v>
      </c>
      <c r="D21" s="10">
        <v>202.08150000000001</v>
      </c>
      <c r="E21" s="10" t="s">
        <v>19</v>
      </c>
      <c r="F21" s="10" t="s">
        <v>19</v>
      </c>
      <c r="G21" s="10">
        <v>15.1143</v>
      </c>
      <c r="H21" s="10">
        <v>2.1652</v>
      </c>
      <c r="I21" s="10">
        <v>55.768900000000002</v>
      </c>
      <c r="J21" s="10">
        <v>275.12990000000002</v>
      </c>
      <c r="K21" s="10">
        <v>14.446400000000001</v>
      </c>
      <c r="L21" s="10">
        <v>1.6748000000000001</v>
      </c>
      <c r="M21" s="10">
        <v>5.8648999999999996</v>
      </c>
      <c r="N21" s="10">
        <v>17.546099999999999</v>
      </c>
      <c r="O21" s="10">
        <v>39.532200000000003</v>
      </c>
      <c r="P21" s="34"/>
      <c r="Q21" s="11"/>
      <c r="R21" s="10">
        <v>314.66230000000002</v>
      </c>
      <c r="S21" s="10">
        <v>202.75219999999999</v>
      </c>
      <c r="T21" s="10" t="s">
        <v>19</v>
      </c>
      <c r="U21" s="10" t="s">
        <v>19</v>
      </c>
      <c r="V21" s="10">
        <v>14.476800000000001</v>
      </c>
      <c r="W21" s="10">
        <v>2.1652</v>
      </c>
      <c r="X21" s="10">
        <v>55.802100000000003</v>
      </c>
      <c r="Y21" s="10">
        <v>275.19630000000001</v>
      </c>
      <c r="Z21" s="10">
        <v>14.446400000000001</v>
      </c>
      <c r="AA21" s="10">
        <v>1.6748000000000001</v>
      </c>
      <c r="AB21" s="10">
        <v>5.7987000000000002</v>
      </c>
      <c r="AC21" s="10">
        <v>17.546099999999999</v>
      </c>
      <c r="AD21" s="10">
        <v>39.466000000000001</v>
      </c>
      <c r="AE21" s="34"/>
      <c r="AF21" s="11"/>
      <c r="AG21" s="10">
        <v>314.66230000000002</v>
      </c>
      <c r="AH21" s="10">
        <v>202.75810000000001</v>
      </c>
      <c r="AI21" s="10" t="s">
        <v>19</v>
      </c>
      <c r="AJ21" s="10" t="s">
        <v>19</v>
      </c>
      <c r="AK21" s="10">
        <v>14.488</v>
      </c>
      <c r="AL21" s="10">
        <v>2.1652</v>
      </c>
      <c r="AM21" s="10">
        <v>55.818300000000001</v>
      </c>
      <c r="AN21" s="10">
        <v>275.2296</v>
      </c>
      <c r="AO21" s="10">
        <v>14.446400000000001</v>
      </c>
      <c r="AP21" s="10">
        <v>1.6748000000000001</v>
      </c>
      <c r="AQ21" s="10">
        <v>5.7653999999999996</v>
      </c>
      <c r="AR21" s="10">
        <v>17.546099999999999</v>
      </c>
      <c r="AS21" s="10">
        <v>39.432700000000011</v>
      </c>
      <c r="AT21" s="11"/>
      <c r="AU21" s="15">
        <v>314.37810000000002</v>
      </c>
      <c r="AV21" s="16">
        <v>202.84979999999999</v>
      </c>
      <c r="AW21" s="16" t="s">
        <v>19</v>
      </c>
      <c r="AX21" s="10" t="s">
        <v>19</v>
      </c>
      <c r="AY21" s="10">
        <v>14.488</v>
      </c>
      <c r="AZ21" s="10">
        <v>2.1652</v>
      </c>
      <c r="BA21" s="10">
        <v>55.837200000000003</v>
      </c>
      <c r="BB21" s="10">
        <v>275.34019999999998</v>
      </c>
      <c r="BC21" s="10">
        <v>14.446400000000001</v>
      </c>
      <c r="BD21" s="10">
        <v>1.6748000000000001</v>
      </c>
      <c r="BE21" s="10">
        <v>5.7447999999999997</v>
      </c>
      <c r="BF21" s="10">
        <v>17.171900000000001</v>
      </c>
      <c r="BG21" s="10">
        <v>39.037900000000036</v>
      </c>
      <c r="BH21" s="11"/>
      <c r="BI21" s="10">
        <v>304.80860000000001</v>
      </c>
      <c r="BJ21" s="10">
        <v>203.18799999999999</v>
      </c>
      <c r="BK21" s="10" t="s">
        <v>19</v>
      </c>
      <c r="BL21" s="10" t="s">
        <v>19</v>
      </c>
      <c r="BM21" s="10">
        <v>14.213699999999999</v>
      </c>
      <c r="BN21" s="10">
        <v>2.1652</v>
      </c>
      <c r="BO21" s="10">
        <v>55.837200000000003</v>
      </c>
      <c r="BP21" s="10">
        <v>275.40410000000003</v>
      </c>
      <c r="BQ21" s="10">
        <v>5.7845000000000004</v>
      </c>
      <c r="BR21" s="10">
        <v>1.6748000000000001</v>
      </c>
      <c r="BS21" s="10">
        <v>5.7409999999999997</v>
      </c>
      <c r="BT21" s="10">
        <v>16.2042</v>
      </c>
      <c r="BU21" s="10">
        <v>29.404499999999985</v>
      </c>
      <c r="BV21" s="11"/>
      <c r="BW21" s="14">
        <v>304.80239999999998</v>
      </c>
      <c r="BX21" s="14">
        <v>203.1962</v>
      </c>
      <c r="BY21" s="14" t="s">
        <v>19</v>
      </c>
      <c r="BZ21" s="14" t="s">
        <v>19</v>
      </c>
      <c r="CA21" s="14">
        <v>14.213699999999999</v>
      </c>
      <c r="CB21" s="14">
        <v>2.1652</v>
      </c>
      <c r="CC21" s="14">
        <v>55.823</v>
      </c>
      <c r="CD21" s="14">
        <v>275.3981</v>
      </c>
      <c r="CE21" s="14">
        <v>5.7987000000000002</v>
      </c>
      <c r="CF21" s="14">
        <v>1.6748000000000001</v>
      </c>
      <c r="CG21" s="14">
        <v>5.7328000000000001</v>
      </c>
      <c r="CH21" s="14">
        <v>16.198</v>
      </c>
      <c r="CI21" s="14">
        <v>29.404299999999978</v>
      </c>
    </row>
    <row r="22" spans="1:87" x14ac:dyDescent="0.2">
      <c r="A22" s="4">
        <v>589993</v>
      </c>
      <c r="B22" s="5" t="s">
        <v>38</v>
      </c>
      <c r="C22" s="10">
        <v>173.65430000000001</v>
      </c>
      <c r="D22" s="10">
        <v>117.7747</v>
      </c>
      <c r="E22" s="10" t="s">
        <v>19</v>
      </c>
      <c r="F22" s="10" t="s">
        <v>19</v>
      </c>
      <c r="G22" s="10">
        <v>7.8318000000000003</v>
      </c>
      <c r="H22" s="10">
        <v>2.6208999999999998</v>
      </c>
      <c r="I22" s="10">
        <v>8.4153000000000002</v>
      </c>
      <c r="J22" s="10">
        <v>136.64269999999999</v>
      </c>
      <c r="K22" s="10">
        <v>12.113</v>
      </c>
      <c r="L22" s="10">
        <v>4.7824999999999998</v>
      </c>
      <c r="M22" s="10">
        <v>4.5862999999999996</v>
      </c>
      <c r="N22" s="10">
        <v>15.5298</v>
      </c>
      <c r="O22" s="10">
        <v>37.011600000000001</v>
      </c>
      <c r="P22" s="34"/>
      <c r="Q22" s="11"/>
      <c r="R22" s="10">
        <v>173.6542</v>
      </c>
      <c r="S22" s="10">
        <v>117.82769999999999</v>
      </c>
      <c r="T22" s="10" t="s">
        <v>19</v>
      </c>
      <c r="U22" s="10" t="s">
        <v>19</v>
      </c>
      <c r="V22" s="10">
        <v>7.8586</v>
      </c>
      <c r="W22" s="10">
        <v>2.6208999999999998</v>
      </c>
      <c r="X22" s="10">
        <v>8.4153000000000002</v>
      </c>
      <c r="Y22" s="10">
        <v>136.7225</v>
      </c>
      <c r="Z22" s="10">
        <v>12.113</v>
      </c>
      <c r="AA22" s="10">
        <v>4.7824999999999998</v>
      </c>
      <c r="AB22" s="10">
        <v>4.5064000000000002</v>
      </c>
      <c r="AC22" s="10">
        <v>15.5298</v>
      </c>
      <c r="AD22" s="10">
        <v>36.931699999999999</v>
      </c>
      <c r="AE22" s="34"/>
      <c r="AF22" s="11"/>
      <c r="AG22" s="10">
        <v>173.6542</v>
      </c>
      <c r="AH22" s="10">
        <v>117.929</v>
      </c>
      <c r="AI22" s="10" t="s">
        <v>19</v>
      </c>
      <c r="AJ22" s="10" t="s">
        <v>19</v>
      </c>
      <c r="AK22" s="10">
        <v>7.8059000000000003</v>
      </c>
      <c r="AL22" s="10">
        <v>2.6208999999999998</v>
      </c>
      <c r="AM22" s="10">
        <v>8.4153000000000002</v>
      </c>
      <c r="AN22" s="10">
        <v>136.77109999999999</v>
      </c>
      <c r="AO22" s="10">
        <v>12.113</v>
      </c>
      <c r="AP22" s="10">
        <v>4.7824999999999998</v>
      </c>
      <c r="AQ22" s="10">
        <v>4.4577999999999998</v>
      </c>
      <c r="AR22" s="10">
        <v>15.5298</v>
      </c>
      <c r="AS22" s="10">
        <v>36.883100000000013</v>
      </c>
      <c r="AT22" s="11"/>
      <c r="AU22" s="15">
        <v>173.6542</v>
      </c>
      <c r="AV22" s="16">
        <v>117.929</v>
      </c>
      <c r="AW22" s="16" t="s">
        <v>19</v>
      </c>
      <c r="AX22" s="10" t="s">
        <v>19</v>
      </c>
      <c r="AY22" s="10">
        <v>7.8059000000000003</v>
      </c>
      <c r="AZ22" s="10">
        <v>2.6208999999999998</v>
      </c>
      <c r="BA22" s="10">
        <v>8.4153000000000002</v>
      </c>
      <c r="BB22" s="10">
        <v>136.77109999999999</v>
      </c>
      <c r="BC22" s="10">
        <v>12.113</v>
      </c>
      <c r="BD22" s="10">
        <v>4.7824999999999998</v>
      </c>
      <c r="BE22" s="10">
        <v>4.4577999999999998</v>
      </c>
      <c r="BF22" s="10">
        <v>15.5298</v>
      </c>
      <c r="BG22" s="10">
        <v>36.883100000000013</v>
      </c>
      <c r="BH22" s="11"/>
      <c r="BI22" s="10">
        <v>173.6542</v>
      </c>
      <c r="BJ22" s="10">
        <v>117.8516</v>
      </c>
      <c r="BK22" s="10" t="s">
        <v>19</v>
      </c>
      <c r="BL22" s="10" t="s">
        <v>19</v>
      </c>
      <c r="BM22" s="10">
        <v>7.8833000000000002</v>
      </c>
      <c r="BN22" s="10">
        <v>2.6208999999999998</v>
      </c>
      <c r="BO22" s="10">
        <v>8.4153000000000002</v>
      </c>
      <c r="BP22" s="10">
        <v>136.77109999999999</v>
      </c>
      <c r="BQ22" s="10">
        <v>12.113</v>
      </c>
      <c r="BR22" s="10">
        <v>4.7824999999999998</v>
      </c>
      <c r="BS22" s="10">
        <v>4.4577999999999998</v>
      </c>
      <c r="BT22" s="10">
        <v>15.5298</v>
      </c>
      <c r="BU22" s="10">
        <v>36.883100000000013</v>
      </c>
      <c r="BV22" s="11"/>
      <c r="BW22" s="14">
        <v>173.6542</v>
      </c>
      <c r="BX22" s="14">
        <v>117.8516</v>
      </c>
      <c r="BY22" s="14" t="s">
        <v>19</v>
      </c>
      <c r="BZ22" s="14" t="s">
        <v>19</v>
      </c>
      <c r="CA22" s="14">
        <v>7.8936999999999999</v>
      </c>
      <c r="CB22" s="14">
        <v>2.6208999999999998</v>
      </c>
      <c r="CC22" s="14">
        <v>8.4179999999999993</v>
      </c>
      <c r="CD22" s="14">
        <v>136.7842</v>
      </c>
      <c r="CE22" s="14">
        <v>12.113</v>
      </c>
      <c r="CF22" s="14">
        <v>4.7824999999999998</v>
      </c>
      <c r="CG22" s="14">
        <v>4.4447000000000001</v>
      </c>
      <c r="CH22" s="14">
        <v>15.5298</v>
      </c>
      <c r="CI22" s="14">
        <v>36.870000000000005</v>
      </c>
    </row>
    <row r="23" spans="1:87" x14ac:dyDescent="0.2">
      <c r="A23" s="4">
        <v>590061</v>
      </c>
      <c r="B23" s="5" t="s">
        <v>39</v>
      </c>
      <c r="C23" s="10">
        <v>451.84179999999998</v>
      </c>
      <c r="D23" s="10">
        <v>189.8021</v>
      </c>
      <c r="E23" s="10" t="s">
        <v>19</v>
      </c>
      <c r="F23" s="10" t="s">
        <v>19</v>
      </c>
      <c r="G23" s="10">
        <v>7.4073000000000002</v>
      </c>
      <c r="H23" s="10">
        <v>2.1061999999999999</v>
      </c>
      <c r="I23" s="10">
        <v>31.371400000000001</v>
      </c>
      <c r="J23" s="10">
        <v>230.68699999999998</v>
      </c>
      <c r="K23" s="10">
        <v>192.91730000000001</v>
      </c>
      <c r="L23" s="10">
        <v>2.2517999999999998</v>
      </c>
      <c r="M23" s="10">
        <v>4.0444000000000004</v>
      </c>
      <c r="N23" s="10">
        <v>21.941299999999998</v>
      </c>
      <c r="O23" s="10">
        <v>221.15480000000002</v>
      </c>
      <c r="P23" s="34"/>
      <c r="Q23" s="11"/>
      <c r="R23" s="10">
        <v>451.83280000000002</v>
      </c>
      <c r="S23" s="10">
        <v>189.8021</v>
      </c>
      <c r="T23" s="10" t="s">
        <v>19</v>
      </c>
      <c r="U23" s="10" t="s">
        <v>19</v>
      </c>
      <c r="V23" s="10">
        <v>7.4073000000000002</v>
      </c>
      <c r="W23" s="10">
        <v>2.1061999999999999</v>
      </c>
      <c r="X23" s="10">
        <v>31.371400000000001</v>
      </c>
      <c r="Y23" s="10">
        <v>230.68700000000001</v>
      </c>
      <c r="Z23" s="10">
        <v>192.91730000000001</v>
      </c>
      <c r="AA23" s="10">
        <v>2.2517999999999998</v>
      </c>
      <c r="AB23" s="10">
        <v>4.0444000000000004</v>
      </c>
      <c r="AC23" s="10">
        <v>21.932300000000001</v>
      </c>
      <c r="AD23" s="10">
        <v>221.14580000000001</v>
      </c>
      <c r="AE23" s="34"/>
      <c r="AF23" s="11"/>
      <c r="AG23" s="10">
        <v>451.83280000000002</v>
      </c>
      <c r="AH23" s="10">
        <v>189.8021</v>
      </c>
      <c r="AI23" s="10" t="s">
        <v>19</v>
      </c>
      <c r="AJ23" s="10" t="s">
        <v>19</v>
      </c>
      <c r="AK23" s="10">
        <v>7.4192</v>
      </c>
      <c r="AL23" s="10">
        <v>2.1061999999999999</v>
      </c>
      <c r="AM23" s="10">
        <v>31.371400000000001</v>
      </c>
      <c r="AN23" s="10">
        <v>230.69890000000001</v>
      </c>
      <c r="AO23" s="10">
        <v>192.91730000000001</v>
      </c>
      <c r="AP23" s="10">
        <v>2.2517999999999998</v>
      </c>
      <c r="AQ23" s="10">
        <v>4.0324999999999998</v>
      </c>
      <c r="AR23" s="10">
        <v>21.932300000000001</v>
      </c>
      <c r="AS23" s="10">
        <v>221.13390000000001</v>
      </c>
      <c r="AT23" s="11"/>
      <c r="AU23" s="15">
        <v>451.52620000000002</v>
      </c>
      <c r="AV23" s="16">
        <v>189.47550000000001</v>
      </c>
      <c r="AW23" s="16" t="s">
        <v>19</v>
      </c>
      <c r="AX23" s="10" t="s">
        <v>19</v>
      </c>
      <c r="AY23" s="10">
        <v>7.4192</v>
      </c>
      <c r="AZ23" s="10">
        <v>2.1061999999999999</v>
      </c>
      <c r="BA23" s="10">
        <v>31.371400000000001</v>
      </c>
      <c r="BB23" s="10">
        <v>230.3723</v>
      </c>
      <c r="BC23" s="10">
        <v>192.91730000000001</v>
      </c>
      <c r="BD23" s="10">
        <v>2.2517999999999998</v>
      </c>
      <c r="BE23" s="10">
        <v>4.0324999999999998</v>
      </c>
      <c r="BF23" s="10">
        <v>21.952300000000001</v>
      </c>
      <c r="BG23" s="10">
        <v>221.15390000000002</v>
      </c>
      <c r="BH23" s="11"/>
      <c r="BI23" s="10">
        <v>451.52620000000002</v>
      </c>
      <c r="BJ23" s="10">
        <v>189.47550000000001</v>
      </c>
      <c r="BK23" s="10" t="s">
        <v>19</v>
      </c>
      <c r="BL23" s="10" t="s">
        <v>19</v>
      </c>
      <c r="BM23" s="10">
        <v>7.4192</v>
      </c>
      <c r="BN23" s="10">
        <v>2.1061999999999999</v>
      </c>
      <c r="BO23" s="10">
        <v>31.371400000000001</v>
      </c>
      <c r="BP23" s="10">
        <v>230.3723</v>
      </c>
      <c r="BQ23" s="10">
        <v>192.91730000000001</v>
      </c>
      <c r="BR23" s="10">
        <v>2.2517999999999998</v>
      </c>
      <c r="BS23" s="10">
        <v>4.0324999999999998</v>
      </c>
      <c r="BT23" s="10">
        <v>21.952300000000001</v>
      </c>
      <c r="BU23" s="10">
        <v>221.15390000000002</v>
      </c>
      <c r="BV23" s="11"/>
      <c r="BW23" s="14">
        <v>451.53019999999998</v>
      </c>
      <c r="BX23" s="14">
        <v>189.47550000000001</v>
      </c>
      <c r="BY23" s="14" t="s">
        <v>19</v>
      </c>
      <c r="BZ23" s="14" t="s">
        <v>19</v>
      </c>
      <c r="CA23" s="14">
        <v>7.4192</v>
      </c>
      <c r="CB23" s="14">
        <v>2.1061999999999999</v>
      </c>
      <c r="CC23" s="14">
        <v>31.371400000000001</v>
      </c>
      <c r="CD23" s="14">
        <v>230.3723</v>
      </c>
      <c r="CE23" s="14">
        <v>192.9213</v>
      </c>
      <c r="CF23" s="14">
        <v>2.2517999999999998</v>
      </c>
      <c r="CG23" s="14">
        <v>4.0324999999999998</v>
      </c>
      <c r="CH23" s="14">
        <v>21.952300000000001</v>
      </c>
      <c r="CI23" s="14">
        <v>221.15789999999998</v>
      </c>
    </row>
    <row r="24" spans="1:87" x14ac:dyDescent="0.2">
      <c r="A24" s="4">
        <v>590126</v>
      </c>
      <c r="B24" s="5" t="s">
        <v>40</v>
      </c>
      <c r="C24" s="10">
        <v>1120.6377</v>
      </c>
      <c r="D24" s="10">
        <v>949.15970000000004</v>
      </c>
      <c r="E24" s="10" t="s">
        <v>19</v>
      </c>
      <c r="F24" s="10" t="s">
        <v>19</v>
      </c>
      <c r="G24" s="10">
        <v>32.3812</v>
      </c>
      <c r="H24" s="10">
        <v>3.9851000000000001</v>
      </c>
      <c r="I24" s="10">
        <v>15.341100000000001</v>
      </c>
      <c r="J24" s="10">
        <v>1000.8671000000001</v>
      </c>
      <c r="K24" s="10">
        <v>13.297499999999999</v>
      </c>
      <c r="L24" s="10">
        <v>7.2779999999999996</v>
      </c>
      <c r="M24" s="10">
        <v>21.1479</v>
      </c>
      <c r="N24" s="10">
        <v>78.047200000000004</v>
      </c>
      <c r="O24" s="10">
        <v>119.7706</v>
      </c>
      <c r="P24" s="34"/>
      <c r="Q24" s="11"/>
      <c r="R24" s="10">
        <v>1120.6377</v>
      </c>
      <c r="S24" s="10">
        <v>949.73030000000006</v>
      </c>
      <c r="T24" s="10" t="s">
        <v>19</v>
      </c>
      <c r="U24" s="10" t="s">
        <v>19</v>
      </c>
      <c r="V24" s="10">
        <v>31.887799999999999</v>
      </c>
      <c r="W24" s="10">
        <v>3.9851000000000001</v>
      </c>
      <c r="X24" s="10">
        <v>15.341100000000001</v>
      </c>
      <c r="Y24" s="10">
        <v>1000.9443</v>
      </c>
      <c r="Z24" s="10">
        <v>13.297499999999999</v>
      </c>
      <c r="AA24" s="10">
        <v>7.2779999999999996</v>
      </c>
      <c r="AB24" s="10">
        <v>21.031300000000002</v>
      </c>
      <c r="AC24" s="10">
        <v>78.086600000000004</v>
      </c>
      <c r="AD24" s="10">
        <v>119.6934</v>
      </c>
      <c r="AE24" s="34"/>
      <c r="AF24" s="11"/>
      <c r="AG24" s="10">
        <v>1120.6376</v>
      </c>
      <c r="AH24" s="10">
        <v>949.90279999999996</v>
      </c>
      <c r="AI24" s="10" t="s">
        <v>19</v>
      </c>
      <c r="AJ24" s="10" t="s">
        <v>19</v>
      </c>
      <c r="AK24" s="10">
        <v>31.7911</v>
      </c>
      <c r="AL24" s="10">
        <v>3.9851000000000001</v>
      </c>
      <c r="AM24" s="10">
        <v>15.341100000000001</v>
      </c>
      <c r="AN24" s="10">
        <v>1001.0201</v>
      </c>
      <c r="AO24" s="10">
        <v>13.297499999999999</v>
      </c>
      <c r="AP24" s="10">
        <v>7.2779999999999996</v>
      </c>
      <c r="AQ24" s="10">
        <v>20.955400000000001</v>
      </c>
      <c r="AR24" s="10">
        <v>78.086600000000004</v>
      </c>
      <c r="AS24" s="10">
        <v>119.61750000000006</v>
      </c>
      <c r="AT24" s="11"/>
      <c r="AU24" s="15">
        <v>1120.6374000000001</v>
      </c>
      <c r="AV24" s="16">
        <v>949.90260000000001</v>
      </c>
      <c r="AW24" s="16" t="s">
        <v>19</v>
      </c>
      <c r="AX24" s="10" t="s">
        <v>19</v>
      </c>
      <c r="AY24" s="10">
        <v>31.7911</v>
      </c>
      <c r="AZ24" s="10">
        <v>3.9851000000000001</v>
      </c>
      <c r="BA24" s="10">
        <v>15.341100000000001</v>
      </c>
      <c r="BB24" s="10">
        <v>1001.0199</v>
      </c>
      <c r="BC24" s="10">
        <v>13.297499999999999</v>
      </c>
      <c r="BD24" s="10">
        <v>7.2779999999999996</v>
      </c>
      <c r="BE24" s="10">
        <v>21.047499999999999</v>
      </c>
      <c r="BF24" s="10">
        <v>77.994500000000002</v>
      </c>
      <c r="BG24" s="10">
        <v>119.61750000000006</v>
      </c>
      <c r="BH24" s="11"/>
      <c r="BI24" s="10">
        <v>1120.6373000000001</v>
      </c>
      <c r="BJ24" s="10">
        <v>949.89750000000004</v>
      </c>
      <c r="BK24" s="10" t="s">
        <v>19</v>
      </c>
      <c r="BL24" s="10" t="s">
        <v>19</v>
      </c>
      <c r="BM24" s="10">
        <v>31.807300000000001</v>
      </c>
      <c r="BN24" s="10">
        <v>3.9851000000000001</v>
      </c>
      <c r="BO24" s="10">
        <v>15.357900000000001</v>
      </c>
      <c r="BP24" s="10">
        <v>1001.0478000000001</v>
      </c>
      <c r="BQ24" s="10">
        <v>13.3026</v>
      </c>
      <c r="BR24" s="10">
        <v>7.2779999999999996</v>
      </c>
      <c r="BS24" s="10">
        <v>21.177900000000001</v>
      </c>
      <c r="BT24" s="10">
        <v>77.831000000000003</v>
      </c>
      <c r="BU24" s="10">
        <v>119.58950000000004</v>
      </c>
      <c r="BV24" s="11"/>
      <c r="BW24" s="14">
        <v>1120.6373000000001</v>
      </c>
      <c r="BX24" s="14">
        <v>949.93690000000004</v>
      </c>
      <c r="BY24" s="14" t="s">
        <v>19</v>
      </c>
      <c r="BZ24" s="14" t="s">
        <v>19</v>
      </c>
      <c r="CA24" s="14">
        <v>31.807300000000001</v>
      </c>
      <c r="CB24" s="14">
        <v>3.9851000000000001</v>
      </c>
      <c r="CC24" s="14">
        <v>15.374700000000001</v>
      </c>
      <c r="CD24" s="14">
        <v>1001.104</v>
      </c>
      <c r="CE24" s="14">
        <v>13.3026</v>
      </c>
      <c r="CF24" s="14">
        <v>7.2779999999999996</v>
      </c>
      <c r="CG24" s="14">
        <v>21.1647</v>
      </c>
      <c r="CH24" s="14">
        <v>77.787999999999997</v>
      </c>
      <c r="CI24" s="14">
        <v>119.53330000000005</v>
      </c>
    </row>
    <row r="25" spans="1:87" x14ac:dyDescent="0.2">
      <c r="A25" s="4">
        <v>590142</v>
      </c>
      <c r="B25" s="5" t="s">
        <v>41</v>
      </c>
      <c r="C25" s="10">
        <v>599.05830000000003</v>
      </c>
      <c r="D25" s="10">
        <v>484.21429999999998</v>
      </c>
      <c r="E25" s="10" t="s">
        <v>19</v>
      </c>
      <c r="F25" s="10" t="s">
        <v>19</v>
      </c>
      <c r="G25" s="10">
        <v>17.587399999999999</v>
      </c>
      <c r="H25" s="10">
        <v>4.2138999999999998</v>
      </c>
      <c r="I25" s="10">
        <v>15.2645</v>
      </c>
      <c r="J25" s="10">
        <v>521.28010000000006</v>
      </c>
      <c r="K25" s="10">
        <v>2.8441999999999998</v>
      </c>
      <c r="L25" s="10">
        <v>2.4152999999999998</v>
      </c>
      <c r="M25" s="10">
        <v>13.097099999999999</v>
      </c>
      <c r="N25" s="10">
        <v>59.421599999999998</v>
      </c>
      <c r="O25" s="10">
        <v>77.778199999999998</v>
      </c>
      <c r="P25" s="34"/>
      <c r="Q25" s="11"/>
      <c r="R25" s="10">
        <v>599.05820000000006</v>
      </c>
      <c r="S25" s="10">
        <v>484.21429999999998</v>
      </c>
      <c r="T25" s="10" t="s">
        <v>19</v>
      </c>
      <c r="U25" s="10" t="s">
        <v>19</v>
      </c>
      <c r="V25" s="10">
        <v>17.5929</v>
      </c>
      <c r="W25" s="10">
        <v>4.2138999999999998</v>
      </c>
      <c r="X25" s="10">
        <v>15.2645</v>
      </c>
      <c r="Y25" s="10">
        <v>521.28560000000004</v>
      </c>
      <c r="Z25" s="10">
        <v>2.8441999999999998</v>
      </c>
      <c r="AA25" s="10">
        <v>2.4152</v>
      </c>
      <c r="AB25" s="10">
        <v>13.2484</v>
      </c>
      <c r="AC25" s="10">
        <v>59.264800000000001</v>
      </c>
      <c r="AD25" s="10">
        <v>77.772599999999997</v>
      </c>
      <c r="AE25" s="34"/>
      <c r="AF25" s="11"/>
      <c r="AG25" s="10">
        <v>599.05820000000006</v>
      </c>
      <c r="AH25" s="10">
        <v>484.80700000000002</v>
      </c>
      <c r="AI25" s="10" t="s">
        <v>19</v>
      </c>
      <c r="AJ25" s="10" t="s">
        <v>19</v>
      </c>
      <c r="AK25" s="10">
        <v>17.5929</v>
      </c>
      <c r="AL25" s="10">
        <v>3.6629</v>
      </c>
      <c r="AM25" s="10">
        <v>15.2645</v>
      </c>
      <c r="AN25" s="10">
        <v>521.32730000000004</v>
      </c>
      <c r="AO25" s="10">
        <v>2.8441999999999998</v>
      </c>
      <c r="AP25" s="10">
        <v>2.4152</v>
      </c>
      <c r="AQ25" s="10">
        <v>13.2067</v>
      </c>
      <c r="AR25" s="10">
        <v>59.264800000000001</v>
      </c>
      <c r="AS25" s="10">
        <v>77.73090000000002</v>
      </c>
      <c r="AT25" s="11"/>
      <c r="AU25" s="15">
        <v>599.05809999999997</v>
      </c>
      <c r="AV25" s="16">
        <v>485.0521</v>
      </c>
      <c r="AW25" s="16" t="s">
        <v>19</v>
      </c>
      <c r="AX25" s="10" t="s">
        <v>19</v>
      </c>
      <c r="AY25" s="10">
        <v>17.4894</v>
      </c>
      <c r="AZ25" s="10">
        <v>3.6629</v>
      </c>
      <c r="BA25" s="10">
        <v>15.2645</v>
      </c>
      <c r="BB25" s="10">
        <v>521.46889999999996</v>
      </c>
      <c r="BC25" s="10">
        <v>2.8441999999999998</v>
      </c>
      <c r="BD25" s="10">
        <v>2.4152</v>
      </c>
      <c r="BE25" s="10">
        <v>13.0646</v>
      </c>
      <c r="BF25" s="10">
        <v>59.2652</v>
      </c>
      <c r="BG25" s="10">
        <v>77.589200000000005</v>
      </c>
      <c r="BH25" s="11"/>
      <c r="BI25" s="10">
        <v>599.19600000000003</v>
      </c>
      <c r="BJ25" s="10">
        <v>512.97170000000006</v>
      </c>
      <c r="BK25" s="10" t="s">
        <v>19</v>
      </c>
      <c r="BL25" s="10" t="s">
        <v>19</v>
      </c>
      <c r="BM25" s="10">
        <v>17.616499999999998</v>
      </c>
      <c r="BN25" s="10">
        <v>3.6629</v>
      </c>
      <c r="BO25" s="10">
        <v>8.6725999999999992</v>
      </c>
      <c r="BP25" s="10">
        <v>542.92370000000005</v>
      </c>
      <c r="BQ25" s="10">
        <v>2.3860000000000001</v>
      </c>
      <c r="BR25" s="10">
        <v>2.7690000000000001</v>
      </c>
      <c r="BS25" s="10">
        <v>12.9048</v>
      </c>
      <c r="BT25" s="10">
        <v>38.212499999999999</v>
      </c>
      <c r="BU25" s="10">
        <v>56.272299999999973</v>
      </c>
      <c r="BV25" s="11"/>
      <c r="BW25" s="14">
        <v>599.15419999999995</v>
      </c>
      <c r="BX25" s="14">
        <v>513.02080000000001</v>
      </c>
      <c r="BY25" s="14" t="s">
        <v>19</v>
      </c>
      <c r="BZ25" s="14" t="s">
        <v>19</v>
      </c>
      <c r="CA25" s="14">
        <v>17.639299999999999</v>
      </c>
      <c r="CB25" s="14">
        <v>3.6774</v>
      </c>
      <c r="CC25" s="14">
        <v>8.6965000000000003</v>
      </c>
      <c r="CD25" s="14">
        <v>543.03400000000011</v>
      </c>
      <c r="CE25" s="14">
        <v>2.3894000000000002</v>
      </c>
      <c r="CF25" s="14">
        <v>2.7648000000000001</v>
      </c>
      <c r="CG25" s="14">
        <v>12.853999999999999</v>
      </c>
      <c r="CH25" s="14">
        <v>38.112000000000002</v>
      </c>
      <c r="CI25" s="14">
        <v>56.120199999999841</v>
      </c>
    </row>
    <row r="26" spans="1:87" x14ac:dyDescent="0.2">
      <c r="A26" s="4">
        <v>590177</v>
      </c>
      <c r="B26" s="5" t="s">
        <v>42</v>
      </c>
      <c r="C26" s="10">
        <v>787.38840000000005</v>
      </c>
      <c r="D26" s="10">
        <v>525.95590000000004</v>
      </c>
      <c r="E26" s="10" t="s">
        <v>19</v>
      </c>
      <c r="F26" s="10" t="s">
        <v>19</v>
      </c>
      <c r="G26" s="10">
        <v>18.138300000000001</v>
      </c>
      <c r="H26" s="10">
        <v>35.2562</v>
      </c>
      <c r="I26" s="10">
        <v>29.5413</v>
      </c>
      <c r="J26" s="10">
        <v>608.89170000000001</v>
      </c>
      <c r="K26" s="10">
        <v>54.445900000000002</v>
      </c>
      <c r="L26" s="10">
        <v>6.9626000000000001</v>
      </c>
      <c r="M26" s="10">
        <v>12.4411</v>
      </c>
      <c r="N26" s="10">
        <v>104.64709999999999</v>
      </c>
      <c r="O26" s="10">
        <v>178.4967</v>
      </c>
      <c r="P26" s="34"/>
      <c r="Q26" s="11"/>
      <c r="R26" s="10">
        <v>787.38869999999997</v>
      </c>
      <c r="S26" s="10">
        <v>525.98720000000003</v>
      </c>
      <c r="T26" s="10" t="s">
        <v>19</v>
      </c>
      <c r="U26" s="10" t="s">
        <v>19</v>
      </c>
      <c r="V26" s="10">
        <v>18.187100000000001</v>
      </c>
      <c r="W26" s="10">
        <v>35.2562</v>
      </c>
      <c r="X26" s="10">
        <v>29.5413</v>
      </c>
      <c r="Y26" s="10">
        <v>608.97180000000003</v>
      </c>
      <c r="Z26" s="10">
        <v>54.445900000000002</v>
      </c>
      <c r="AA26" s="10">
        <v>6.9626000000000001</v>
      </c>
      <c r="AB26" s="10">
        <v>12.601000000000001</v>
      </c>
      <c r="AC26" s="10">
        <v>104.4074</v>
      </c>
      <c r="AD26" s="10">
        <v>178.4169</v>
      </c>
      <c r="AE26" s="34"/>
      <c r="AF26" s="11"/>
      <c r="AG26" s="10">
        <v>787.39509999999996</v>
      </c>
      <c r="AH26" s="10">
        <v>525.96069999999997</v>
      </c>
      <c r="AI26" s="10" t="s">
        <v>19</v>
      </c>
      <c r="AJ26" s="10" t="s">
        <v>19</v>
      </c>
      <c r="AK26" s="10">
        <v>18.214400000000001</v>
      </c>
      <c r="AL26" s="10">
        <v>35.2562</v>
      </c>
      <c r="AM26" s="10">
        <v>29.5413</v>
      </c>
      <c r="AN26" s="10">
        <v>608.97260000000006</v>
      </c>
      <c r="AO26" s="10">
        <v>54.445900000000002</v>
      </c>
      <c r="AP26" s="10">
        <v>6.9626000000000001</v>
      </c>
      <c r="AQ26" s="10">
        <v>12.5626</v>
      </c>
      <c r="AR26" s="10">
        <v>104.45140000000001</v>
      </c>
      <c r="AS26" s="10">
        <v>178.4224999999999</v>
      </c>
      <c r="AT26" s="11"/>
      <c r="AU26" s="15">
        <v>787.4425</v>
      </c>
      <c r="AV26" s="16">
        <v>525.96370000000002</v>
      </c>
      <c r="AW26" s="16" t="s">
        <v>19</v>
      </c>
      <c r="AX26" s="10" t="s">
        <v>19</v>
      </c>
      <c r="AY26" s="10">
        <v>17.9465</v>
      </c>
      <c r="AZ26" s="10">
        <v>35.2562</v>
      </c>
      <c r="BA26" s="10">
        <v>29.535399999999999</v>
      </c>
      <c r="BB26" s="10">
        <v>608.70180000000005</v>
      </c>
      <c r="BC26" s="10">
        <v>54.445900000000002</v>
      </c>
      <c r="BD26" s="10">
        <v>6.9612999999999996</v>
      </c>
      <c r="BE26" s="10">
        <v>12.747400000000001</v>
      </c>
      <c r="BF26" s="10">
        <v>104.5861</v>
      </c>
      <c r="BG26" s="10">
        <v>178.74069999999995</v>
      </c>
      <c r="BH26" s="11"/>
      <c r="BI26" s="10">
        <v>787.43399999999997</v>
      </c>
      <c r="BJ26" s="10">
        <v>526.29169999999999</v>
      </c>
      <c r="BK26" s="10" t="s">
        <v>19</v>
      </c>
      <c r="BL26" s="10" t="s">
        <v>19</v>
      </c>
      <c r="BM26" s="10">
        <v>17.959200000000003</v>
      </c>
      <c r="BN26" s="10">
        <v>35.2562</v>
      </c>
      <c r="BO26" s="10">
        <v>29.535399999999999</v>
      </c>
      <c r="BP26" s="10">
        <v>609.04250000000002</v>
      </c>
      <c r="BQ26" s="10">
        <v>54.445899999999995</v>
      </c>
      <c r="BR26" s="10">
        <v>6.9612999999999996</v>
      </c>
      <c r="BS26" s="10">
        <v>12.741900000000001</v>
      </c>
      <c r="BT26" s="10">
        <v>104.2424</v>
      </c>
      <c r="BU26" s="10">
        <v>178.39149999999995</v>
      </c>
      <c r="BV26" s="11"/>
      <c r="BW26" s="14">
        <v>787.43399999999997</v>
      </c>
      <c r="BX26" s="14">
        <v>526.29169999999999</v>
      </c>
      <c r="BY26" s="14" t="s">
        <v>19</v>
      </c>
      <c r="BZ26" s="14" t="s">
        <v>19</v>
      </c>
      <c r="CA26" s="14">
        <v>17.976399999999998</v>
      </c>
      <c r="CB26" s="14">
        <v>35.2562</v>
      </c>
      <c r="CC26" s="14">
        <v>29.535399999999999</v>
      </c>
      <c r="CD26" s="14">
        <v>609.05970000000002</v>
      </c>
      <c r="CE26" s="14">
        <v>54.445899999999995</v>
      </c>
      <c r="CF26" s="14">
        <v>6.9612999999999996</v>
      </c>
      <c r="CG26" s="14">
        <v>12.7151</v>
      </c>
      <c r="CH26" s="14">
        <v>104.25200000000001</v>
      </c>
      <c r="CI26" s="14">
        <v>178.37429999999995</v>
      </c>
    </row>
    <row r="27" spans="1:87" x14ac:dyDescent="0.2">
      <c r="A27" s="4">
        <v>590185</v>
      </c>
      <c r="B27" s="5" t="s">
        <v>43</v>
      </c>
      <c r="C27" s="10">
        <v>1326.1295</v>
      </c>
      <c r="D27" s="10">
        <v>1128.0284999999999</v>
      </c>
      <c r="E27" s="10" t="s">
        <v>19</v>
      </c>
      <c r="F27" s="10" t="s">
        <v>19</v>
      </c>
      <c r="G27" s="10">
        <v>28.759799999999998</v>
      </c>
      <c r="H27" s="10">
        <v>1.4767999999999999</v>
      </c>
      <c r="I27" s="10">
        <v>32.616799999999998</v>
      </c>
      <c r="J27" s="10">
        <v>1190.8818999999999</v>
      </c>
      <c r="K27" s="10">
        <v>4.6329000000000002</v>
      </c>
      <c r="L27" s="10">
        <v>9.2524999999999995</v>
      </c>
      <c r="M27" s="10">
        <v>29.771000000000001</v>
      </c>
      <c r="N27" s="10">
        <v>91.591200000000001</v>
      </c>
      <c r="O27" s="10">
        <v>135.24760000000001</v>
      </c>
      <c r="P27" s="34"/>
      <c r="Q27" s="11"/>
      <c r="R27" s="10">
        <v>1326.1293999999998</v>
      </c>
      <c r="S27" s="10">
        <v>1128.6415</v>
      </c>
      <c r="T27" s="10" t="s">
        <v>19</v>
      </c>
      <c r="U27" s="10" t="s">
        <v>19</v>
      </c>
      <c r="V27" s="10">
        <v>28.478100000000001</v>
      </c>
      <c r="W27" s="10">
        <v>1.4767999999999999</v>
      </c>
      <c r="X27" s="10">
        <v>32.616799999999998</v>
      </c>
      <c r="Y27" s="10">
        <v>1191.2131999999999</v>
      </c>
      <c r="Z27" s="10">
        <v>4.6329000000000002</v>
      </c>
      <c r="AA27" s="10">
        <v>9.2524999999999995</v>
      </c>
      <c r="AB27" s="10">
        <v>29.500499999999999</v>
      </c>
      <c r="AC27" s="10">
        <v>91.530299999999997</v>
      </c>
      <c r="AD27" s="10">
        <v>134.9162</v>
      </c>
      <c r="AE27" s="34"/>
      <c r="AF27" s="11"/>
      <c r="AG27" s="10">
        <v>1326.1293000000001</v>
      </c>
      <c r="AH27" s="10">
        <v>1128.6994999999999</v>
      </c>
      <c r="AI27" s="10" t="s">
        <v>19</v>
      </c>
      <c r="AJ27" s="10" t="s">
        <v>19</v>
      </c>
      <c r="AK27" s="10">
        <v>28.482900000000001</v>
      </c>
      <c r="AL27" s="10">
        <v>1.4767999999999999</v>
      </c>
      <c r="AM27" s="10">
        <v>32.616799999999998</v>
      </c>
      <c r="AN27" s="10">
        <v>1191.2760000000001</v>
      </c>
      <c r="AO27" s="10">
        <v>4.6329000000000002</v>
      </c>
      <c r="AP27" s="10">
        <v>9.2524999999999995</v>
      </c>
      <c r="AQ27" s="10">
        <v>29.531600000000001</v>
      </c>
      <c r="AR27" s="10">
        <v>91.436300000000003</v>
      </c>
      <c r="AS27" s="10">
        <v>134.85329999999999</v>
      </c>
      <c r="AT27" s="11"/>
      <c r="AU27" s="15">
        <v>1326.1293000000001</v>
      </c>
      <c r="AV27" s="16">
        <v>1128.7113999999999</v>
      </c>
      <c r="AW27" s="16" t="s">
        <v>19</v>
      </c>
      <c r="AX27" s="10" t="s">
        <v>19</v>
      </c>
      <c r="AY27" s="10">
        <v>28.4833</v>
      </c>
      <c r="AZ27" s="10">
        <v>1.4767999999999999</v>
      </c>
      <c r="BA27" s="10">
        <v>32.616799999999998</v>
      </c>
      <c r="BB27" s="10">
        <v>1191.2882999999999</v>
      </c>
      <c r="BC27" s="10">
        <v>4.6329000000000002</v>
      </c>
      <c r="BD27" s="10">
        <v>9.2524999999999995</v>
      </c>
      <c r="BE27" s="10">
        <v>29.532399999999999</v>
      </c>
      <c r="BF27" s="10">
        <v>91.423199999999994</v>
      </c>
      <c r="BG27" s="10">
        <v>134.84100000000012</v>
      </c>
      <c r="BH27" s="11"/>
      <c r="BI27" s="10">
        <v>1326.1294</v>
      </c>
      <c r="BJ27" s="10">
        <v>1128.7113999999999</v>
      </c>
      <c r="BK27" s="10" t="s">
        <v>19</v>
      </c>
      <c r="BL27" s="10" t="s">
        <v>19</v>
      </c>
      <c r="BM27" s="10">
        <v>28.503699999999995</v>
      </c>
      <c r="BN27" s="10">
        <v>1.4767999999999999</v>
      </c>
      <c r="BO27" s="10">
        <v>32.616799999999998</v>
      </c>
      <c r="BP27" s="10">
        <v>1191.3087</v>
      </c>
      <c r="BQ27" s="10">
        <v>4.6329000000000002</v>
      </c>
      <c r="BR27" s="10">
        <v>9.2524999999999995</v>
      </c>
      <c r="BS27" s="10">
        <v>29.571100000000001</v>
      </c>
      <c r="BT27" s="10">
        <v>91.364199999999997</v>
      </c>
      <c r="BU27" s="10">
        <v>134.82069999999999</v>
      </c>
      <c r="BV27" s="11"/>
      <c r="BW27" s="14">
        <v>1326.1295</v>
      </c>
      <c r="BX27" s="14">
        <v>1128.8166999999999</v>
      </c>
      <c r="BY27" s="14" t="s">
        <v>19</v>
      </c>
      <c r="BZ27" s="14" t="s">
        <v>19</v>
      </c>
      <c r="CA27" s="14">
        <v>28.451999999999998</v>
      </c>
      <c r="CB27" s="14">
        <v>1.4767999999999999</v>
      </c>
      <c r="CC27" s="14">
        <v>32.616799999999998</v>
      </c>
      <c r="CD27" s="14">
        <v>1191.3622999999998</v>
      </c>
      <c r="CE27" s="14">
        <v>4.6329000000000002</v>
      </c>
      <c r="CF27" s="14">
        <v>9.2524999999999995</v>
      </c>
      <c r="CG27" s="14">
        <v>29.536799999999999</v>
      </c>
      <c r="CH27" s="14">
        <v>91.344999999999999</v>
      </c>
      <c r="CI27" s="14">
        <v>134.76720000000023</v>
      </c>
    </row>
    <row r="28" spans="1:87" ht="13.5" customHeight="1" x14ac:dyDescent="0.2">
      <c r="A28" s="4">
        <v>590215</v>
      </c>
      <c r="B28" s="5" t="s">
        <v>44</v>
      </c>
      <c r="C28" s="10">
        <v>592.87900000000002</v>
      </c>
      <c r="D28" s="10">
        <v>527.66219999999998</v>
      </c>
      <c r="E28" s="10" t="s">
        <v>19</v>
      </c>
      <c r="F28" s="10" t="s">
        <v>19</v>
      </c>
      <c r="G28" s="10">
        <v>13.813800000000001</v>
      </c>
      <c r="H28" s="10">
        <v>1.8391999999999999</v>
      </c>
      <c r="I28" s="10">
        <v>0.98599999999999999</v>
      </c>
      <c r="J28" s="10">
        <v>544.30119999999999</v>
      </c>
      <c r="K28" s="10">
        <v>0.75649999999999995</v>
      </c>
      <c r="L28" s="10">
        <v>4.7427999999999999</v>
      </c>
      <c r="M28" s="10">
        <v>11.093500000000001</v>
      </c>
      <c r="N28" s="10">
        <v>31.984999999999999</v>
      </c>
      <c r="O28" s="10">
        <v>48.577799999999996</v>
      </c>
      <c r="P28" s="34"/>
      <c r="Q28" s="11"/>
      <c r="R28" s="10">
        <v>592.87900000000002</v>
      </c>
      <c r="S28" s="10">
        <v>527.86969999999997</v>
      </c>
      <c r="T28" s="10" t="s">
        <v>19</v>
      </c>
      <c r="U28" s="10" t="s">
        <v>19</v>
      </c>
      <c r="V28" s="10">
        <v>13.813800000000001</v>
      </c>
      <c r="W28" s="10">
        <v>1.8391999999999999</v>
      </c>
      <c r="X28" s="10">
        <v>0.98599999999999999</v>
      </c>
      <c r="Y28" s="10">
        <v>544.50869999999998</v>
      </c>
      <c r="Z28" s="10">
        <v>0.75649999999999995</v>
      </c>
      <c r="AA28" s="10">
        <v>4.7427999999999999</v>
      </c>
      <c r="AB28" s="10">
        <v>11.093500000000001</v>
      </c>
      <c r="AC28" s="10">
        <v>31.7775</v>
      </c>
      <c r="AD28" s="10">
        <v>48.3703</v>
      </c>
      <c r="AE28" s="34"/>
      <c r="AF28" s="11"/>
      <c r="AG28" s="10">
        <v>592.87959999999998</v>
      </c>
      <c r="AH28" s="10">
        <v>527.86969999999997</v>
      </c>
      <c r="AI28" s="10" t="s">
        <v>19</v>
      </c>
      <c r="AJ28" s="10" t="s">
        <v>19</v>
      </c>
      <c r="AK28" s="10">
        <v>13.8194</v>
      </c>
      <c r="AL28" s="10">
        <v>1.8391999999999999</v>
      </c>
      <c r="AM28" s="10">
        <v>0.98599999999999999</v>
      </c>
      <c r="AN28" s="10">
        <v>544.51430000000005</v>
      </c>
      <c r="AO28" s="10">
        <v>0.75649999999999995</v>
      </c>
      <c r="AP28" s="10">
        <v>4.7427999999999999</v>
      </c>
      <c r="AQ28" s="10">
        <v>11.0885</v>
      </c>
      <c r="AR28" s="10">
        <v>31.7775</v>
      </c>
      <c r="AS28" s="10">
        <v>48.365299999999934</v>
      </c>
      <c r="AT28" s="11"/>
      <c r="AU28" s="15">
        <v>592.87879999999996</v>
      </c>
      <c r="AV28" s="16">
        <v>527.9991</v>
      </c>
      <c r="AW28" s="16" t="s">
        <v>19</v>
      </c>
      <c r="AX28" s="10" t="s">
        <v>19</v>
      </c>
      <c r="AY28" s="10">
        <v>13.8194</v>
      </c>
      <c r="AZ28" s="10">
        <v>1.8391999999999999</v>
      </c>
      <c r="BA28" s="10">
        <v>0.98599999999999999</v>
      </c>
      <c r="BB28" s="10">
        <v>544.64369999999997</v>
      </c>
      <c r="BC28" s="10">
        <v>0.75649999999999995</v>
      </c>
      <c r="BD28" s="10">
        <v>4.7427999999999999</v>
      </c>
      <c r="BE28" s="10">
        <v>10.958299999999999</v>
      </c>
      <c r="BF28" s="10">
        <v>31.7775</v>
      </c>
      <c r="BG28" s="10">
        <v>48.235099999999989</v>
      </c>
      <c r="BH28" s="11"/>
      <c r="BI28" s="10">
        <v>592.80700000000002</v>
      </c>
      <c r="BJ28" s="10">
        <v>528.04219999999998</v>
      </c>
      <c r="BK28" s="10" t="s">
        <v>19</v>
      </c>
      <c r="BL28" s="10" t="s">
        <v>19</v>
      </c>
      <c r="BM28" s="10">
        <v>13.8194</v>
      </c>
      <c r="BN28" s="10">
        <v>1.8391999999999999</v>
      </c>
      <c r="BO28" s="10">
        <v>0.98599999999999999</v>
      </c>
      <c r="BP28" s="10">
        <v>544.68679999999995</v>
      </c>
      <c r="BQ28" s="10">
        <v>0.75649999999999995</v>
      </c>
      <c r="BR28" s="10">
        <v>4.7427999999999999</v>
      </c>
      <c r="BS28" s="10">
        <v>10.958299999999999</v>
      </c>
      <c r="BT28" s="10">
        <v>31.662600000000001</v>
      </c>
      <c r="BU28" s="10">
        <v>48.120200000000068</v>
      </c>
      <c r="BV28" s="11"/>
      <c r="BW28" s="14">
        <v>592.7835</v>
      </c>
      <c r="BX28" s="14">
        <v>528.07190000000003</v>
      </c>
      <c r="BY28" s="14" t="s">
        <v>19</v>
      </c>
      <c r="BZ28" s="14" t="s">
        <v>19</v>
      </c>
      <c r="CA28" s="14">
        <v>13.775700000000001</v>
      </c>
      <c r="CB28" s="14">
        <v>1.8829</v>
      </c>
      <c r="CC28" s="14">
        <v>0.98599999999999999</v>
      </c>
      <c r="CD28" s="14">
        <v>544.7165</v>
      </c>
      <c r="CE28" s="14">
        <v>0.75649999999999995</v>
      </c>
      <c r="CF28" s="14">
        <v>4.7427999999999999</v>
      </c>
      <c r="CG28" s="14">
        <v>10.928599999999999</v>
      </c>
      <c r="CH28" s="14">
        <v>31.639099999999999</v>
      </c>
      <c r="CI28" s="14">
        <v>48.067000000000007</v>
      </c>
    </row>
    <row r="29" spans="1:87" s="53" customFormat="1" x14ac:dyDescent="0.2">
      <c r="A29" s="47" t="s">
        <v>16</v>
      </c>
      <c r="B29" s="47"/>
      <c r="C29" s="48">
        <f>SUM(C2:C28)</f>
        <v>18143.0278</v>
      </c>
      <c r="D29" s="48">
        <f t="shared" ref="D29:O29" si="0">SUM(D2:D28)</f>
        <v>13180.088600000003</v>
      </c>
      <c r="E29" s="48">
        <f t="shared" si="0"/>
        <v>73.198700000000002</v>
      </c>
      <c r="F29" s="48">
        <f t="shared" si="0"/>
        <v>2.4908000000000001</v>
      </c>
      <c r="G29" s="48">
        <f t="shared" si="0"/>
        <v>563.50300000000004</v>
      </c>
      <c r="H29" s="48">
        <f t="shared" si="0"/>
        <v>225.14079999999998</v>
      </c>
      <c r="I29" s="48">
        <f t="shared" si="0"/>
        <v>584.91869999999994</v>
      </c>
      <c r="J29" s="48">
        <f t="shared" si="0"/>
        <v>14629.3406</v>
      </c>
      <c r="K29" s="48">
        <f t="shared" si="0"/>
        <v>1399.9941000000001</v>
      </c>
      <c r="L29" s="48">
        <f t="shared" si="0"/>
        <v>237.84550000000002</v>
      </c>
      <c r="M29" s="48">
        <f t="shared" si="0"/>
        <v>371.36010000000005</v>
      </c>
      <c r="N29" s="48">
        <f t="shared" si="0"/>
        <v>1504.4874999999997</v>
      </c>
      <c r="O29" s="48">
        <f t="shared" si="0"/>
        <v>3513.6872000000008</v>
      </c>
      <c r="P29" s="49"/>
      <c r="Q29" s="50"/>
      <c r="R29" s="48">
        <f>SUM(R2:R28)</f>
        <v>18142.1191</v>
      </c>
      <c r="S29" s="48">
        <f>SUM(S2:S28)</f>
        <v>13200.967999999999</v>
      </c>
      <c r="T29" s="48">
        <f t="shared" ref="T29:AD29" si="1">SUM(T2:T28)</f>
        <v>73.198700000000002</v>
      </c>
      <c r="U29" s="48">
        <f t="shared" si="1"/>
        <v>2.4908000000000001</v>
      </c>
      <c r="V29" s="48">
        <f t="shared" si="1"/>
        <v>557.99420000000009</v>
      </c>
      <c r="W29" s="48">
        <f t="shared" si="1"/>
        <v>225.68459999999999</v>
      </c>
      <c r="X29" s="48">
        <f t="shared" si="1"/>
        <v>583.16049999999996</v>
      </c>
      <c r="Y29" s="48">
        <f t="shared" si="1"/>
        <v>14643.496799999997</v>
      </c>
      <c r="Z29" s="48">
        <f t="shared" si="1"/>
        <v>1399.7251000000001</v>
      </c>
      <c r="AA29" s="48">
        <f t="shared" si="1"/>
        <v>236.64439999999999</v>
      </c>
      <c r="AB29" s="48">
        <f t="shared" si="1"/>
        <v>369.95549999999997</v>
      </c>
      <c r="AC29" s="48">
        <f t="shared" si="1"/>
        <v>1492.2973</v>
      </c>
      <c r="AD29" s="48">
        <f t="shared" si="1"/>
        <v>3498.6223000000005</v>
      </c>
      <c r="AE29" s="49"/>
      <c r="AF29" s="50"/>
      <c r="AG29" s="48">
        <f>SUM(AG2:AG28)</f>
        <v>18142.698800000002</v>
      </c>
      <c r="AH29" s="48">
        <f t="shared" ref="AH29:AS29" si="2">SUM(AH2:AH28)</f>
        <v>13224.2875</v>
      </c>
      <c r="AI29" s="48">
        <f t="shared" si="2"/>
        <v>73.198700000000002</v>
      </c>
      <c r="AJ29" s="48">
        <f t="shared" si="2"/>
        <v>2.4908000000000001</v>
      </c>
      <c r="AK29" s="48">
        <f t="shared" si="2"/>
        <v>556.0610999999999</v>
      </c>
      <c r="AL29" s="48">
        <f t="shared" si="2"/>
        <v>225.172</v>
      </c>
      <c r="AM29" s="48">
        <f t="shared" si="2"/>
        <v>583.04969999999992</v>
      </c>
      <c r="AN29" s="48">
        <f t="shared" si="2"/>
        <v>14664.2598</v>
      </c>
      <c r="AO29" s="48">
        <f t="shared" si="2"/>
        <v>1399.4235000000003</v>
      </c>
      <c r="AP29" s="48">
        <f t="shared" si="2"/>
        <v>236.62989999999999</v>
      </c>
      <c r="AQ29" s="48">
        <f t="shared" si="2"/>
        <v>368.72710000000006</v>
      </c>
      <c r="AR29" s="48">
        <f t="shared" si="2"/>
        <v>1473.6585</v>
      </c>
      <c r="AS29" s="48">
        <f t="shared" si="2"/>
        <v>3478.4389999999999</v>
      </c>
      <c r="AT29" s="50"/>
      <c r="AU29" s="51">
        <f>SUM(AU2:AU28)</f>
        <v>18140.448199999999</v>
      </c>
      <c r="AV29" s="51">
        <f t="shared" ref="AV29:BG29" si="3">SUM(AV2:AV28)</f>
        <v>13225.181400000001</v>
      </c>
      <c r="AW29" s="51">
        <f t="shared" si="3"/>
        <v>73.198700000000002</v>
      </c>
      <c r="AX29" s="51">
        <f t="shared" si="3"/>
        <v>2.4908000000000001</v>
      </c>
      <c r="AY29" s="51">
        <f t="shared" si="3"/>
        <v>554.94339999999988</v>
      </c>
      <c r="AZ29" s="51">
        <f t="shared" si="3"/>
        <v>225.11420000000001</v>
      </c>
      <c r="BA29" s="51">
        <f t="shared" si="3"/>
        <v>599.38669999999991</v>
      </c>
      <c r="BB29" s="51">
        <f t="shared" si="3"/>
        <v>14680.315200000003</v>
      </c>
      <c r="BC29" s="51">
        <f t="shared" si="3"/>
        <v>1395.5760000000002</v>
      </c>
      <c r="BD29" s="51">
        <f t="shared" si="3"/>
        <v>235.89499999999995</v>
      </c>
      <c r="BE29" s="51">
        <f t="shared" si="3"/>
        <v>367.97930000000008</v>
      </c>
      <c r="BF29" s="51">
        <f t="shared" si="3"/>
        <v>1460.6826999999998</v>
      </c>
      <c r="BG29" s="51">
        <f t="shared" si="3"/>
        <v>3460.1329999999998</v>
      </c>
      <c r="BH29" s="50"/>
      <c r="BI29" s="52">
        <f>SUM(BI2:BI28)</f>
        <v>18088.967800000002</v>
      </c>
      <c r="BJ29" s="52">
        <f t="shared" ref="BJ29:BU29" si="4">SUM(BJ2:BJ28)</f>
        <v>13298.4902</v>
      </c>
      <c r="BK29" s="52">
        <f t="shared" si="4"/>
        <v>73.198700000000002</v>
      </c>
      <c r="BL29" s="52">
        <f t="shared" si="4"/>
        <v>2.4908000000000001</v>
      </c>
      <c r="BM29" s="52">
        <f t="shared" si="4"/>
        <v>552.57669999999996</v>
      </c>
      <c r="BN29" s="52">
        <f t="shared" si="4"/>
        <v>227.11470000000003</v>
      </c>
      <c r="BO29" s="52">
        <f t="shared" si="4"/>
        <v>582.92520000000002</v>
      </c>
      <c r="BP29" s="52">
        <f t="shared" si="4"/>
        <v>14736.796299999996</v>
      </c>
      <c r="BQ29" s="52">
        <f t="shared" si="4"/>
        <v>1358.7121000000002</v>
      </c>
      <c r="BR29" s="52">
        <f t="shared" si="4"/>
        <v>233.19929999999997</v>
      </c>
      <c r="BS29" s="52">
        <f t="shared" si="4"/>
        <v>367.36300000000006</v>
      </c>
      <c r="BT29" s="52">
        <f t="shared" si="4"/>
        <v>1392.8971000000001</v>
      </c>
      <c r="BU29" s="52">
        <f t="shared" si="4"/>
        <v>3352.1715000000013</v>
      </c>
      <c r="BV29" s="50"/>
      <c r="BW29" s="52">
        <f>SUM(BW2:BW28)</f>
        <v>18089.153000000006</v>
      </c>
      <c r="BX29" s="52">
        <f t="shared" ref="BX29:CI29" si="5">SUM(BX2:BX28)</f>
        <v>13299.988100000002</v>
      </c>
      <c r="BY29" s="52">
        <f t="shared" si="5"/>
        <v>73.198700000000002</v>
      </c>
      <c r="BZ29" s="52">
        <f t="shared" si="5"/>
        <v>2.4908000000000001</v>
      </c>
      <c r="CA29" s="52">
        <f t="shared" si="5"/>
        <v>552.33000000000004</v>
      </c>
      <c r="CB29" s="52">
        <f t="shared" si="5"/>
        <v>225.35589999999999</v>
      </c>
      <c r="CC29" s="52">
        <f t="shared" si="5"/>
        <v>584.32780000000002</v>
      </c>
      <c r="CD29" s="52">
        <f t="shared" si="5"/>
        <v>14737.691299999997</v>
      </c>
      <c r="CE29" s="52">
        <f t="shared" si="5"/>
        <v>1359.2484000000002</v>
      </c>
      <c r="CF29" s="52">
        <f t="shared" si="5"/>
        <v>233.19959999999998</v>
      </c>
      <c r="CG29" s="52">
        <f t="shared" si="5"/>
        <v>366.85340000000002</v>
      </c>
      <c r="CH29" s="52">
        <f t="shared" si="5"/>
        <v>1392.1603</v>
      </c>
      <c r="CI29" s="52">
        <f t="shared" si="5"/>
        <v>3351.4617000000003</v>
      </c>
    </row>
    <row r="30" spans="1:87" s="53" customFormat="1" x14ac:dyDescent="0.2">
      <c r="A30" s="54"/>
      <c r="B30" s="54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6"/>
      <c r="Q30" s="50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8"/>
      <c r="AF30" s="50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50"/>
      <c r="AU30" s="51"/>
      <c r="AV30" s="51"/>
      <c r="AW30" s="51"/>
      <c r="AX30" s="48"/>
      <c r="AY30" s="48"/>
      <c r="AZ30" s="48"/>
      <c r="BA30" s="48"/>
      <c r="BB30" s="48"/>
      <c r="BC30" s="48"/>
      <c r="BD30" s="48"/>
      <c r="BE30" s="48"/>
      <c r="BF30" s="48"/>
      <c r="BG30" s="52"/>
      <c r="BH30" s="50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0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</row>
    <row r="31" spans="1:87" s="53" customFormat="1" x14ac:dyDescent="0.2">
      <c r="A31" s="47" t="s">
        <v>17</v>
      </c>
      <c r="B31" s="47"/>
      <c r="C31" s="48">
        <v>527153.55739999982</v>
      </c>
      <c r="D31" s="48">
        <v>204040.8747000001</v>
      </c>
      <c r="E31" s="48">
        <v>998.46140000000003</v>
      </c>
      <c r="F31" s="48">
        <v>5.3096000000000005</v>
      </c>
      <c r="G31" s="48">
        <v>12376.627499999993</v>
      </c>
      <c r="H31" s="48">
        <v>2468.2081999999996</v>
      </c>
      <c r="I31" s="48">
        <v>57184.216900000007</v>
      </c>
      <c r="J31" s="48">
        <v>277073.69829999981</v>
      </c>
      <c r="K31" s="48">
        <v>186280.46560000005</v>
      </c>
      <c r="L31" s="48">
        <v>6144.2776999999996</v>
      </c>
      <c r="M31" s="48">
        <v>8403.297900000005</v>
      </c>
      <c r="N31" s="48">
        <v>49251.817899999995</v>
      </c>
      <c r="O31" s="48">
        <v>250079.85910000015</v>
      </c>
      <c r="P31" s="49"/>
      <c r="Q31" s="50"/>
      <c r="R31" s="48">
        <v>527151.73479999998</v>
      </c>
      <c r="S31" s="48">
        <v>204525.60860000004</v>
      </c>
      <c r="T31" s="48">
        <v>994.60379999999998</v>
      </c>
      <c r="U31" s="48">
        <v>4.9321999999999999</v>
      </c>
      <c r="V31" s="48">
        <v>12212.724899999994</v>
      </c>
      <c r="W31" s="48">
        <v>2611.4309000000012</v>
      </c>
      <c r="X31" s="48">
        <v>56969.471599999968</v>
      </c>
      <c r="Y31" s="48">
        <v>277318.77200000017</v>
      </c>
      <c r="Z31" s="48">
        <v>186217.22070000018</v>
      </c>
      <c r="AA31" s="48">
        <v>6105.7974999999988</v>
      </c>
      <c r="AB31" s="48">
        <v>8389.3174000000035</v>
      </c>
      <c r="AC31" s="48">
        <v>49120.627199999966</v>
      </c>
      <c r="AD31" s="48">
        <v>249832.96280000024</v>
      </c>
      <c r="AE31" s="49"/>
      <c r="AF31" s="50"/>
      <c r="AG31" s="52">
        <v>527154.69799999986</v>
      </c>
      <c r="AH31" s="52">
        <v>204950.54900000003</v>
      </c>
      <c r="AI31" s="52">
        <v>994.68209999999999</v>
      </c>
      <c r="AJ31" s="52">
        <v>16.4194</v>
      </c>
      <c r="AK31" s="52">
        <v>12136.754800000002</v>
      </c>
      <c r="AL31" s="52">
        <v>2596.7213000000006</v>
      </c>
      <c r="AM31" s="52">
        <v>56829.85950000002</v>
      </c>
      <c r="AN31" s="52">
        <v>277524.98609999998</v>
      </c>
      <c r="AO31" s="52">
        <v>186152.58820000011</v>
      </c>
      <c r="AP31" s="52">
        <v>6086.7812000000013</v>
      </c>
      <c r="AQ31" s="52">
        <v>8391.5055000000029</v>
      </c>
      <c r="AR31" s="52">
        <v>48998.83699999997</v>
      </c>
      <c r="AS31" s="52">
        <v>249629.71190000008</v>
      </c>
      <c r="AT31" s="50"/>
      <c r="AU31" s="55">
        <v>527146.15139999997</v>
      </c>
      <c r="AV31" s="59">
        <v>205328.81399999995</v>
      </c>
      <c r="AW31" s="59">
        <v>994.6500000000002</v>
      </c>
      <c r="AX31" s="52">
        <v>16.4194</v>
      </c>
      <c r="AY31" s="52">
        <v>12128.615099999994</v>
      </c>
      <c r="AZ31" s="52">
        <v>2736.0376999999999</v>
      </c>
      <c r="BA31" s="52">
        <v>56645.237700000034</v>
      </c>
      <c r="BB31" s="52">
        <v>277849.77389999974</v>
      </c>
      <c r="BC31" s="52">
        <v>185850.8765000001</v>
      </c>
      <c r="BD31" s="52">
        <v>6044.1135000000077</v>
      </c>
      <c r="BE31" s="52">
        <v>8393.1565999999966</v>
      </c>
      <c r="BF31" s="52">
        <v>49008.230899999988</v>
      </c>
      <c r="BG31" s="52">
        <v>249296.37749999994</v>
      </c>
      <c r="BH31" s="50"/>
      <c r="BI31" s="48">
        <v>526690.0732999997</v>
      </c>
      <c r="BJ31" s="48">
        <v>205594.20519999997</v>
      </c>
      <c r="BK31" s="48">
        <v>1026.1213000000002</v>
      </c>
      <c r="BL31" s="48">
        <v>16.4194</v>
      </c>
      <c r="BM31" s="48">
        <v>12117.818799999999</v>
      </c>
      <c r="BN31" s="48">
        <v>2747.8470000000002</v>
      </c>
      <c r="BO31" s="48">
        <v>56706.56470000001</v>
      </c>
      <c r="BP31" s="48">
        <v>278208.97639999975</v>
      </c>
      <c r="BQ31" s="48">
        <v>185219.6269</v>
      </c>
      <c r="BR31" s="48">
        <v>5995.4777000000086</v>
      </c>
      <c r="BS31" s="48">
        <v>8389.3092000000015</v>
      </c>
      <c r="BT31" s="48">
        <v>48876.683100000038</v>
      </c>
      <c r="BU31" s="52">
        <v>248481.09690000027</v>
      </c>
      <c r="BV31" s="50"/>
      <c r="BW31" s="59">
        <v>526676.81000000017</v>
      </c>
      <c r="BX31" s="59">
        <v>205985.87150000004</v>
      </c>
      <c r="BY31" s="59">
        <v>1026.0375000000001</v>
      </c>
      <c r="BZ31" s="59">
        <v>16.4194</v>
      </c>
      <c r="CA31" s="59">
        <v>12115.3236</v>
      </c>
      <c r="CB31" s="59">
        <v>2746.9934000000003</v>
      </c>
      <c r="CC31" s="59">
        <v>56671.520599999974</v>
      </c>
      <c r="CD31" s="59">
        <v>278562.16599999962</v>
      </c>
      <c r="CE31" s="59">
        <v>185168.29510000013</v>
      </c>
      <c r="CF31" s="59">
        <v>5982.7496000000046</v>
      </c>
      <c r="CG31" s="59">
        <v>8391.723699999995</v>
      </c>
      <c r="CH31" s="59">
        <v>48571.875599999992</v>
      </c>
      <c r="CI31" s="52">
        <v>248114.64400000006</v>
      </c>
    </row>
    <row r="32" spans="1:87" s="53" customFormat="1" x14ac:dyDescent="0.2">
      <c r="A32" s="47"/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9"/>
      <c r="Q32" s="50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9"/>
      <c r="AF32" s="50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0"/>
      <c r="AU32" s="52"/>
      <c r="AV32" s="48"/>
      <c r="AW32" s="48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0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52"/>
      <c r="BV32" s="50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2"/>
    </row>
    <row r="33" spans="1:87" s="53" customFormat="1" x14ac:dyDescent="0.2">
      <c r="A33" s="47" t="s">
        <v>45</v>
      </c>
      <c r="B33" s="47"/>
      <c r="C33" s="48">
        <v>7887003.7260999838</v>
      </c>
      <c r="D33" s="48">
        <v>2940926.7117999974</v>
      </c>
      <c r="E33" s="48">
        <v>9827.0168000000012</v>
      </c>
      <c r="F33" s="48">
        <v>20141.310100000002</v>
      </c>
      <c r="G33" s="48">
        <v>169286.25860000058</v>
      </c>
      <c r="H33" s="48">
        <v>44376.024699999922</v>
      </c>
      <c r="I33" s="48">
        <v>1017555.1131999961</v>
      </c>
      <c r="J33" s="48">
        <v>4202112.435199989</v>
      </c>
      <c r="K33" s="48">
        <v>2675669.8918999978</v>
      </c>
      <c r="L33" s="48">
        <v>166753.68910000031</v>
      </c>
      <c r="M33" s="48">
        <v>132867.36080000037</v>
      </c>
      <c r="N33" s="48">
        <v>709600.34909999627</v>
      </c>
      <c r="O33" s="48">
        <v>3684891.2909000008</v>
      </c>
      <c r="P33" s="49"/>
      <c r="Q33" s="50"/>
      <c r="R33" s="48">
        <v>7887100.8418000061</v>
      </c>
      <c r="S33" s="48">
        <v>2951394.5091999993</v>
      </c>
      <c r="T33" s="48">
        <v>9898.5355000000072</v>
      </c>
      <c r="U33" s="48">
        <v>20001.133899999997</v>
      </c>
      <c r="V33" s="48">
        <v>166350.21160000065</v>
      </c>
      <c r="W33" s="48">
        <v>44986.133899999935</v>
      </c>
      <c r="X33" s="48">
        <v>1011095.1857000006</v>
      </c>
      <c r="Y33" s="48">
        <v>4203725.7097999975</v>
      </c>
      <c r="Z33" s="48">
        <v>2673391.6740999892</v>
      </c>
      <c r="AA33" s="48">
        <v>166526.23919999998</v>
      </c>
      <c r="AB33" s="48">
        <v>132462.57180000035</v>
      </c>
      <c r="AC33" s="48">
        <v>710994.64689999935</v>
      </c>
      <c r="AD33" s="48">
        <v>3683375.1319999951</v>
      </c>
      <c r="AE33" s="49"/>
      <c r="AF33" s="50"/>
      <c r="AG33" s="52">
        <v>7887026.83650003</v>
      </c>
      <c r="AH33" s="52">
        <v>2958603.0266999956</v>
      </c>
      <c r="AI33" s="52">
        <v>10065.584900000007</v>
      </c>
      <c r="AJ33" s="52">
        <v>20007.708999999995</v>
      </c>
      <c r="AK33" s="52">
        <v>164814.88650000037</v>
      </c>
      <c r="AL33" s="52">
        <v>45245.054799999969</v>
      </c>
      <c r="AM33" s="52">
        <v>1006551.9582999998</v>
      </c>
      <c r="AN33" s="52">
        <v>4205288.2202000041</v>
      </c>
      <c r="AO33" s="52">
        <v>2671658.5138999848</v>
      </c>
      <c r="AP33" s="52">
        <v>166252.5506000006</v>
      </c>
      <c r="AQ33" s="52">
        <v>132333.45859999981</v>
      </c>
      <c r="AR33" s="52">
        <v>711494.09319999849</v>
      </c>
      <c r="AS33" s="52">
        <v>3681738.6163000027</v>
      </c>
      <c r="AT33" s="50"/>
      <c r="AU33" s="52">
        <v>7887040.8301000251</v>
      </c>
      <c r="AV33" s="48">
        <v>2965606.0397000099</v>
      </c>
      <c r="AW33" s="48">
        <v>10127.235100000005</v>
      </c>
      <c r="AX33" s="52">
        <v>19834.637700000003</v>
      </c>
      <c r="AY33" s="52">
        <v>164024.11660000045</v>
      </c>
      <c r="AZ33" s="52">
        <v>45389.720999999976</v>
      </c>
      <c r="BA33" s="52">
        <v>1003392.6361999969</v>
      </c>
      <c r="BB33" s="52">
        <v>4208374.3863000218</v>
      </c>
      <c r="BC33" s="52">
        <v>2669849.7526999968</v>
      </c>
      <c r="BD33" s="52">
        <v>165875.88360000009</v>
      </c>
      <c r="BE33" s="52">
        <v>132216.90239999976</v>
      </c>
      <c r="BF33" s="52">
        <v>710723.90510000207</v>
      </c>
      <c r="BG33" s="52">
        <v>3678666.4437999991</v>
      </c>
      <c r="BH33" s="50"/>
      <c r="BI33" s="51">
        <v>7886972.726500025</v>
      </c>
      <c r="BJ33" s="51">
        <v>2971956.7177000064</v>
      </c>
      <c r="BK33" s="51">
        <v>10149.012100000004</v>
      </c>
      <c r="BL33" s="51">
        <v>19810.901000000009</v>
      </c>
      <c r="BM33" s="51">
        <v>163785.48279999982</v>
      </c>
      <c r="BN33" s="51">
        <v>45612.630999999994</v>
      </c>
      <c r="BO33" s="51">
        <v>1000620.0785000011</v>
      </c>
      <c r="BP33" s="51">
        <v>4211934.8231000062</v>
      </c>
      <c r="BQ33" s="51">
        <v>2668392.1580999931</v>
      </c>
      <c r="BR33" s="51">
        <v>165484.9084999999</v>
      </c>
      <c r="BS33" s="51">
        <v>132119.11269999991</v>
      </c>
      <c r="BT33" s="51">
        <v>709041.7240999972</v>
      </c>
      <c r="BU33" s="51">
        <v>3675037.903400003</v>
      </c>
      <c r="BV33" s="50"/>
      <c r="BW33" s="51">
        <v>7886778.5768999998</v>
      </c>
      <c r="BX33" s="51">
        <v>2978989.1461000005</v>
      </c>
      <c r="BY33" s="51">
        <v>10275.708699999997</v>
      </c>
      <c r="BZ33" s="51">
        <v>19610.699599999985</v>
      </c>
      <c r="CA33" s="51">
        <v>163600.62850000005</v>
      </c>
      <c r="CB33" s="51">
        <v>45919.718599999978</v>
      </c>
      <c r="CC33" s="51">
        <v>997224.93799999985</v>
      </c>
      <c r="CD33" s="51">
        <v>4215620.8394999988</v>
      </c>
      <c r="CE33" s="51">
        <v>2666375.8545000004</v>
      </c>
      <c r="CF33" s="51">
        <v>164835.15610000002</v>
      </c>
      <c r="CG33" s="51">
        <v>132191.78599999999</v>
      </c>
      <c r="CH33" s="51">
        <v>707754.94080000021</v>
      </c>
      <c r="CI33" s="51">
        <v>3671157.7373999995</v>
      </c>
    </row>
    <row r="34" spans="1:87" x14ac:dyDescent="0.2"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</row>
    <row r="35" spans="1:87" x14ac:dyDescent="0.2">
      <c r="A35" s="3" t="s">
        <v>46</v>
      </c>
      <c r="C35" s="18">
        <v>2019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1"/>
      <c r="R35" s="3">
        <v>2018</v>
      </c>
      <c r="AG35" s="3">
        <v>2017</v>
      </c>
      <c r="AU35" s="3">
        <v>2016</v>
      </c>
      <c r="AV35" s="3">
        <v>2016</v>
      </c>
      <c r="AW35" s="3">
        <v>2016</v>
      </c>
      <c r="AX35" s="3">
        <v>2016</v>
      </c>
      <c r="AY35" s="3">
        <v>2016</v>
      </c>
      <c r="AZ35" s="3">
        <v>2016</v>
      </c>
      <c r="BA35" s="3">
        <v>2016</v>
      </c>
      <c r="BB35" s="3">
        <v>2016</v>
      </c>
      <c r="BC35" s="3">
        <v>2016</v>
      </c>
      <c r="BD35" s="3">
        <v>2016</v>
      </c>
      <c r="BE35" s="3">
        <v>2016</v>
      </c>
      <c r="BF35" s="3">
        <v>2016</v>
      </c>
      <c r="BG35" s="3">
        <v>2016</v>
      </c>
      <c r="BI35" s="3">
        <v>2015</v>
      </c>
      <c r="BW35" s="3">
        <v>2014</v>
      </c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</row>
    <row r="36" spans="1:87" x14ac:dyDescent="0.2"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87" x14ac:dyDescent="0.2"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</row>
    <row r="38" spans="1:87" x14ac:dyDescent="0.2">
      <c r="A38" s="6" t="s">
        <v>48</v>
      </c>
      <c r="C38" s="11"/>
      <c r="D38" s="130" t="s">
        <v>85</v>
      </c>
      <c r="E38" s="130"/>
      <c r="F38" s="130"/>
      <c r="G38" s="130"/>
      <c r="H38" s="130"/>
      <c r="I38" s="130"/>
      <c r="J38" s="130"/>
      <c r="K38" s="130" t="s">
        <v>86</v>
      </c>
      <c r="L38" s="130"/>
      <c r="M38" s="130"/>
      <c r="N38" s="130"/>
      <c r="O38" s="130"/>
      <c r="P38" s="11"/>
      <c r="Q38" s="11" t="s">
        <v>67</v>
      </c>
      <c r="AF38" s="3" t="s">
        <v>65</v>
      </c>
    </row>
    <row r="39" spans="1:87" x14ac:dyDescent="0.2">
      <c r="A39" s="7" t="s">
        <v>47</v>
      </c>
      <c r="B39" s="6">
        <v>2019</v>
      </c>
      <c r="C39" s="10">
        <v>18143.0278</v>
      </c>
      <c r="D39" s="10">
        <v>13180.088600000003</v>
      </c>
      <c r="E39" s="10">
        <v>73.198700000000002</v>
      </c>
      <c r="F39" s="10">
        <v>2.4908000000000001</v>
      </c>
      <c r="G39" s="10">
        <v>563.50300000000004</v>
      </c>
      <c r="H39" s="10">
        <v>225.14079999999998</v>
      </c>
      <c r="I39" s="10">
        <v>584.91869999999994</v>
      </c>
      <c r="J39" s="85">
        <v>14629.3406</v>
      </c>
      <c r="K39" s="10">
        <v>1399.9941000000001</v>
      </c>
      <c r="L39" s="10">
        <v>237.84550000000002</v>
      </c>
      <c r="M39" s="10">
        <v>371.36010000000005</v>
      </c>
      <c r="N39" s="10">
        <v>1504.4874999999997</v>
      </c>
      <c r="O39" s="10">
        <v>3513.6872000000008</v>
      </c>
      <c r="P39" s="11"/>
      <c r="Q39" s="6">
        <v>2019</v>
      </c>
      <c r="R39" s="13">
        <f>C31</f>
        <v>527153.55739999982</v>
      </c>
      <c r="S39" s="13">
        <f t="shared" ref="S39:AD39" si="6">D31</f>
        <v>204040.8747000001</v>
      </c>
      <c r="T39" s="13">
        <f t="shared" si="6"/>
        <v>998.46140000000003</v>
      </c>
      <c r="U39" s="13">
        <f t="shared" si="6"/>
        <v>5.3096000000000005</v>
      </c>
      <c r="V39" s="13">
        <f t="shared" si="6"/>
        <v>12376.627499999993</v>
      </c>
      <c r="W39" s="13">
        <f t="shared" si="6"/>
        <v>2468.2081999999996</v>
      </c>
      <c r="X39" s="13">
        <f t="shared" si="6"/>
        <v>57184.216900000007</v>
      </c>
      <c r="Y39" s="13">
        <f t="shared" si="6"/>
        <v>277073.69829999981</v>
      </c>
      <c r="Z39" s="13">
        <f t="shared" si="6"/>
        <v>186280.46560000005</v>
      </c>
      <c r="AA39" s="13">
        <f t="shared" si="6"/>
        <v>6144.2776999999996</v>
      </c>
      <c r="AB39" s="13">
        <f t="shared" si="6"/>
        <v>8403.297900000005</v>
      </c>
      <c r="AC39" s="13">
        <f t="shared" si="6"/>
        <v>49251.817899999995</v>
      </c>
      <c r="AD39" s="13">
        <f t="shared" si="6"/>
        <v>250079.85910000015</v>
      </c>
      <c r="AF39" s="6">
        <v>2019</v>
      </c>
      <c r="AG39" s="13">
        <f>C33</f>
        <v>7887003.7260999838</v>
      </c>
      <c r="AH39" s="13">
        <f t="shared" ref="AH39:AS39" si="7">D33</f>
        <v>2940926.7117999974</v>
      </c>
      <c r="AI39" s="13">
        <f t="shared" si="7"/>
        <v>9827.0168000000012</v>
      </c>
      <c r="AJ39" s="13">
        <f t="shared" si="7"/>
        <v>20141.310100000002</v>
      </c>
      <c r="AK39" s="13">
        <f t="shared" si="7"/>
        <v>169286.25860000058</v>
      </c>
      <c r="AL39" s="13">
        <f t="shared" si="7"/>
        <v>44376.024699999922</v>
      </c>
      <c r="AM39" s="13">
        <f t="shared" si="7"/>
        <v>1017555.1131999961</v>
      </c>
      <c r="AN39" s="13">
        <f t="shared" si="7"/>
        <v>4202112.435199989</v>
      </c>
      <c r="AO39" s="13">
        <f t="shared" si="7"/>
        <v>2675669.8918999978</v>
      </c>
      <c r="AP39" s="13">
        <f t="shared" si="7"/>
        <v>166753.68910000031</v>
      </c>
      <c r="AQ39" s="13">
        <f t="shared" si="7"/>
        <v>132867.36080000037</v>
      </c>
      <c r="AR39" s="13">
        <f t="shared" si="7"/>
        <v>709600.34909999627</v>
      </c>
      <c r="AS39" s="13">
        <f t="shared" si="7"/>
        <v>3684891.2909000008</v>
      </c>
    </row>
    <row r="40" spans="1:87" x14ac:dyDescent="0.2">
      <c r="A40" s="7"/>
      <c r="B40" s="7">
        <v>2018</v>
      </c>
      <c r="C40" s="13">
        <v>18142.1191</v>
      </c>
      <c r="D40" s="13">
        <v>13200.967999999999</v>
      </c>
      <c r="E40" s="13">
        <v>73.198700000000002</v>
      </c>
      <c r="F40" s="13">
        <v>2.4908000000000001</v>
      </c>
      <c r="G40" s="13">
        <v>557.99420000000009</v>
      </c>
      <c r="H40" s="13">
        <v>225.68459999999999</v>
      </c>
      <c r="I40" s="13">
        <v>583.16049999999996</v>
      </c>
      <c r="J40" s="86">
        <v>14643.496799999997</v>
      </c>
      <c r="K40" s="13">
        <v>1399.7251000000001</v>
      </c>
      <c r="L40" s="13">
        <v>236.64439999999999</v>
      </c>
      <c r="M40" s="13">
        <v>369.95549999999997</v>
      </c>
      <c r="N40" s="13">
        <v>1492.2973</v>
      </c>
      <c r="O40" s="13">
        <v>3498.6223000000005</v>
      </c>
      <c r="P40" s="34"/>
      <c r="Q40" s="7">
        <v>2018</v>
      </c>
      <c r="R40" s="13">
        <f>R31</f>
        <v>527151.73479999998</v>
      </c>
      <c r="S40" s="13">
        <f t="shared" ref="S40:AD40" si="8">S31</f>
        <v>204525.60860000004</v>
      </c>
      <c r="T40" s="13">
        <f t="shared" si="8"/>
        <v>994.60379999999998</v>
      </c>
      <c r="U40" s="13">
        <f t="shared" si="8"/>
        <v>4.9321999999999999</v>
      </c>
      <c r="V40" s="13">
        <f t="shared" si="8"/>
        <v>12212.724899999994</v>
      </c>
      <c r="W40" s="13">
        <f t="shared" si="8"/>
        <v>2611.4309000000012</v>
      </c>
      <c r="X40" s="13">
        <f t="shared" si="8"/>
        <v>56969.471599999968</v>
      </c>
      <c r="Y40" s="13">
        <f t="shared" si="8"/>
        <v>277318.77200000017</v>
      </c>
      <c r="Z40" s="13">
        <f t="shared" si="8"/>
        <v>186217.22070000018</v>
      </c>
      <c r="AA40" s="13">
        <f t="shared" si="8"/>
        <v>6105.7974999999988</v>
      </c>
      <c r="AB40" s="13">
        <f t="shared" si="8"/>
        <v>8389.3174000000035</v>
      </c>
      <c r="AC40" s="13">
        <f t="shared" si="8"/>
        <v>49120.627199999966</v>
      </c>
      <c r="AD40" s="13">
        <f t="shared" si="8"/>
        <v>249832.96280000024</v>
      </c>
      <c r="AF40" s="7">
        <v>2018</v>
      </c>
      <c r="AG40" s="13">
        <f>R33</f>
        <v>7887100.8418000061</v>
      </c>
      <c r="AH40" s="13">
        <f t="shared" ref="AH40:AS40" si="9">S33</f>
        <v>2951394.5091999993</v>
      </c>
      <c r="AI40" s="13">
        <f t="shared" si="9"/>
        <v>9898.5355000000072</v>
      </c>
      <c r="AJ40" s="13">
        <f t="shared" si="9"/>
        <v>20001.133899999997</v>
      </c>
      <c r="AK40" s="13">
        <f t="shared" si="9"/>
        <v>166350.21160000065</v>
      </c>
      <c r="AL40" s="13">
        <f t="shared" si="9"/>
        <v>44986.133899999935</v>
      </c>
      <c r="AM40" s="13">
        <f t="shared" si="9"/>
        <v>1011095.1857000006</v>
      </c>
      <c r="AN40" s="13">
        <f t="shared" si="9"/>
        <v>4203725.7097999975</v>
      </c>
      <c r="AO40" s="13">
        <f t="shared" si="9"/>
        <v>2673391.6740999892</v>
      </c>
      <c r="AP40" s="13">
        <f t="shared" si="9"/>
        <v>166526.23919999998</v>
      </c>
      <c r="AQ40" s="13">
        <f t="shared" si="9"/>
        <v>132462.57180000035</v>
      </c>
      <c r="AR40" s="13">
        <f t="shared" si="9"/>
        <v>710994.64689999935</v>
      </c>
      <c r="AS40" s="13">
        <f t="shared" si="9"/>
        <v>3683375.1319999951</v>
      </c>
    </row>
    <row r="41" spans="1:87" x14ac:dyDescent="0.2">
      <c r="A41" s="7"/>
      <c r="B41" s="7">
        <v>2017</v>
      </c>
      <c r="C41" s="13">
        <f>AG29</f>
        <v>18142.698800000002</v>
      </c>
      <c r="D41" s="13">
        <f t="shared" ref="D41:O41" si="10">AH29</f>
        <v>13224.2875</v>
      </c>
      <c r="E41" s="13">
        <f t="shared" si="10"/>
        <v>73.198700000000002</v>
      </c>
      <c r="F41" s="13">
        <f t="shared" si="10"/>
        <v>2.4908000000000001</v>
      </c>
      <c r="G41" s="13">
        <f t="shared" si="10"/>
        <v>556.0610999999999</v>
      </c>
      <c r="H41" s="13">
        <f t="shared" si="10"/>
        <v>225.172</v>
      </c>
      <c r="I41" s="13">
        <f t="shared" si="10"/>
        <v>583.04969999999992</v>
      </c>
      <c r="J41" s="86">
        <f t="shared" si="10"/>
        <v>14664.2598</v>
      </c>
      <c r="K41" s="13">
        <f t="shared" si="10"/>
        <v>1399.4235000000003</v>
      </c>
      <c r="L41" s="13">
        <f t="shared" si="10"/>
        <v>236.62989999999999</v>
      </c>
      <c r="M41" s="13">
        <f t="shared" si="10"/>
        <v>368.72710000000006</v>
      </c>
      <c r="N41" s="13">
        <f t="shared" si="10"/>
        <v>1473.6585</v>
      </c>
      <c r="O41" s="13">
        <f t="shared" si="10"/>
        <v>3478.4389999999999</v>
      </c>
      <c r="P41" s="35"/>
      <c r="Q41" s="7">
        <v>2017</v>
      </c>
      <c r="R41" s="13">
        <f>AG31</f>
        <v>527154.69799999986</v>
      </c>
      <c r="S41" s="13">
        <f t="shared" ref="S41:AD41" si="11">AH31</f>
        <v>204950.54900000003</v>
      </c>
      <c r="T41" s="13">
        <f t="shared" si="11"/>
        <v>994.68209999999999</v>
      </c>
      <c r="U41" s="13">
        <f t="shared" si="11"/>
        <v>16.4194</v>
      </c>
      <c r="V41" s="13">
        <f t="shared" si="11"/>
        <v>12136.754800000002</v>
      </c>
      <c r="W41" s="13">
        <f t="shared" si="11"/>
        <v>2596.7213000000006</v>
      </c>
      <c r="X41" s="13">
        <f t="shared" si="11"/>
        <v>56829.85950000002</v>
      </c>
      <c r="Y41" s="13">
        <f t="shared" si="11"/>
        <v>277524.98609999998</v>
      </c>
      <c r="Z41" s="13">
        <f t="shared" si="11"/>
        <v>186152.58820000011</v>
      </c>
      <c r="AA41" s="13">
        <f t="shared" si="11"/>
        <v>6086.7812000000013</v>
      </c>
      <c r="AB41" s="13">
        <f t="shared" si="11"/>
        <v>8391.5055000000029</v>
      </c>
      <c r="AC41" s="13">
        <f t="shared" si="11"/>
        <v>48998.83699999997</v>
      </c>
      <c r="AD41" s="13">
        <f t="shared" si="11"/>
        <v>249629.71190000008</v>
      </c>
      <c r="AF41" s="7">
        <v>2017</v>
      </c>
      <c r="AG41" s="13">
        <f>AG33</f>
        <v>7887026.83650003</v>
      </c>
      <c r="AH41" s="13">
        <f t="shared" ref="AH41:AS41" si="12">AH33</f>
        <v>2958603.0266999956</v>
      </c>
      <c r="AI41" s="13">
        <f t="shared" si="12"/>
        <v>10065.584900000007</v>
      </c>
      <c r="AJ41" s="13">
        <f t="shared" si="12"/>
        <v>20007.708999999995</v>
      </c>
      <c r="AK41" s="13">
        <f t="shared" si="12"/>
        <v>164814.88650000037</v>
      </c>
      <c r="AL41" s="13">
        <f t="shared" si="12"/>
        <v>45245.054799999969</v>
      </c>
      <c r="AM41" s="13">
        <f t="shared" si="12"/>
        <v>1006551.9582999998</v>
      </c>
      <c r="AN41" s="13">
        <f t="shared" si="12"/>
        <v>4205288.2202000041</v>
      </c>
      <c r="AO41" s="13">
        <f t="shared" si="12"/>
        <v>2671658.5138999848</v>
      </c>
      <c r="AP41" s="13">
        <f t="shared" si="12"/>
        <v>166252.5506000006</v>
      </c>
      <c r="AQ41" s="13">
        <f t="shared" si="12"/>
        <v>132333.45859999981</v>
      </c>
      <c r="AR41" s="13">
        <f t="shared" si="12"/>
        <v>711494.09319999849</v>
      </c>
      <c r="AS41" s="13">
        <f t="shared" si="12"/>
        <v>3681738.6163000027</v>
      </c>
    </row>
    <row r="42" spans="1:87" x14ac:dyDescent="0.2">
      <c r="A42" s="7"/>
      <c r="B42" s="7">
        <v>2016</v>
      </c>
      <c r="C42" s="13">
        <f>AU29</f>
        <v>18140.448199999999</v>
      </c>
      <c r="D42" s="13">
        <f t="shared" ref="D42:O42" si="13">AV29</f>
        <v>13225.181400000001</v>
      </c>
      <c r="E42" s="13">
        <f t="shared" si="13"/>
        <v>73.198700000000002</v>
      </c>
      <c r="F42" s="13">
        <f t="shared" si="13"/>
        <v>2.4908000000000001</v>
      </c>
      <c r="G42" s="13">
        <f t="shared" si="13"/>
        <v>554.94339999999988</v>
      </c>
      <c r="H42" s="13">
        <f t="shared" si="13"/>
        <v>225.11420000000001</v>
      </c>
      <c r="I42" s="13">
        <f t="shared" si="13"/>
        <v>599.38669999999991</v>
      </c>
      <c r="J42" s="86">
        <f t="shared" si="13"/>
        <v>14680.315200000003</v>
      </c>
      <c r="K42" s="13">
        <f t="shared" si="13"/>
        <v>1395.5760000000002</v>
      </c>
      <c r="L42" s="13">
        <f t="shared" si="13"/>
        <v>235.89499999999995</v>
      </c>
      <c r="M42" s="13">
        <f t="shared" si="13"/>
        <v>367.97930000000008</v>
      </c>
      <c r="N42" s="13">
        <f t="shared" si="13"/>
        <v>1460.6826999999998</v>
      </c>
      <c r="O42" s="13">
        <f t="shared" si="13"/>
        <v>3460.1329999999998</v>
      </c>
      <c r="P42" s="35"/>
      <c r="Q42" s="7">
        <v>2016</v>
      </c>
      <c r="R42" s="13">
        <f>AU31</f>
        <v>527146.15139999997</v>
      </c>
      <c r="S42" s="13">
        <f t="shared" ref="S42:AD42" si="14">AV31</f>
        <v>205328.81399999995</v>
      </c>
      <c r="T42" s="13">
        <f t="shared" si="14"/>
        <v>994.6500000000002</v>
      </c>
      <c r="U42" s="13">
        <f t="shared" si="14"/>
        <v>16.4194</v>
      </c>
      <c r="V42" s="13">
        <f t="shared" si="14"/>
        <v>12128.615099999994</v>
      </c>
      <c r="W42" s="13">
        <f t="shared" si="14"/>
        <v>2736.0376999999999</v>
      </c>
      <c r="X42" s="13">
        <f t="shared" si="14"/>
        <v>56645.237700000034</v>
      </c>
      <c r="Y42" s="13">
        <f t="shared" si="14"/>
        <v>277849.77389999974</v>
      </c>
      <c r="Z42" s="13">
        <f t="shared" si="14"/>
        <v>185850.8765000001</v>
      </c>
      <c r="AA42" s="13">
        <f t="shared" si="14"/>
        <v>6044.1135000000077</v>
      </c>
      <c r="AB42" s="13">
        <f t="shared" si="14"/>
        <v>8393.1565999999966</v>
      </c>
      <c r="AC42" s="13">
        <f t="shared" si="14"/>
        <v>49008.230899999988</v>
      </c>
      <c r="AD42" s="13">
        <f t="shared" si="14"/>
        <v>249296.37749999994</v>
      </c>
      <c r="AF42" s="7">
        <v>2016</v>
      </c>
      <c r="AG42" s="13">
        <f>AU33</f>
        <v>7887040.8301000251</v>
      </c>
      <c r="AH42" s="13">
        <f t="shared" ref="AH42:AS42" si="15">AV33</f>
        <v>2965606.0397000099</v>
      </c>
      <c r="AI42" s="13">
        <f t="shared" si="15"/>
        <v>10127.235100000005</v>
      </c>
      <c r="AJ42" s="13">
        <f t="shared" si="15"/>
        <v>19834.637700000003</v>
      </c>
      <c r="AK42" s="13">
        <f t="shared" si="15"/>
        <v>164024.11660000045</v>
      </c>
      <c r="AL42" s="13">
        <f t="shared" si="15"/>
        <v>45389.720999999976</v>
      </c>
      <c r="AM42" s="13">
        <f t="shared" si="15"/>
        <v>1003392.6361999969</v>
      </c>
      <c r="AN42" s="13">
        <f t="shared" si="15"/>
        <v>4208374.3863000218</v>
      </c>
      <c r="AO42" s="13">
        <f t="shared" si="15"/>
        <v>2669849.7526999968</v>
      </c>
      <c r="AP42" s="13">
        <f t="shared" si="15"/>
        <v>165875.88360000009</v>
      </c>
      <c r="AQ42" s="13">
        <f t="shared" si="15"/>
        <v>132216.90239999976</v>
      </c>
      <c r="AR42" s="13">
        <f t="shared" si="15"/>
        <v>710723.90510000207</v>
      </c>
      <c r="AS42" s="13">
        <f t="shared" si="15"/>
        <v>3678666.4437999991</v>
      </c>
    </row>
    <row r="43" spans="1:87" x14ac:dyDescent="0.2">
      <c r="A43" s="7"/>
      <c r="B43" s="7">
        <v>2015</v>
      </c>
      <c r="C43" s="13">
        <f>BI29</f>
        <v>18088.967800000002</v>
      </c>
      <c r="D43" s="13">
        <f t="shared" ref="D43:O43" si="16">BJ29</f>
        <v>13298.4902</v>
      </c>
      <c r="E43" s="13">
        <f t="shared" si="16"/>
        <v>73.198700000000002</v>
      </c>
      <c r="F43" s="13">
        <f t="shared" si="16"/>
        <v>2.4908000000000001</v>
      </c>
      <c r="G43" s="13">
        <f t="shared" si="16"/>
        <v>552.57669999999996</v>
      </c>
      <c r="H43" s="13">
        <f t="shared" si="16"/>
        <v>227.11470000000003</v>
      </c>
      <c r="I43" s="13">
        <f t="shared" si="16"/>
        <v>582.92520000000002</v>
      </c>
      <c r="J43" s="86">
        <f t="shared" si="16"/>
        <v>14736.796299999996</v>
      </c>
      <c r="K43" s="13">
        <f t="shared" si="16"/>
        <v>1358.7121000000002</v>
      </c>
      <c r="L43" s="13">
        <f t="shared" si="16"/>
        <v>233.19929999999997</v>
      </c>
      <c r="M43" s="13">
        <f t="shared" si="16"/>
        <v>367.36300000000006</v>
      </c>
      <c r="N43" s="13">
        <f t="shared" si="16"/>
        <v>1392.8971000000001</v>
      </c>
      <c r="O43" s="13">
        <f t="shared" si="16"/>
        <v>3352.1715000000013</v>
      </c>
      <c r="P43" s="35"/>
      <c r="Q43" s="7">
        <v>2015</v>
      </c>
      <c r="R43" s="13">
        <f>BI31</f>
        <v>526690.0732999997</v>
      </c>
      <c r="S43" s="13">
        <f t="shared" ref="S43:AD43" si="17">BJ31</f>
        <v>205594.20519999997</v>
      </c>
      <c r="T43" s="13">
        <f t="shared" si="17"/>
        <v>1026.1213000000002</v>
      </c>
      <c r="U43" s="13">
        <f t="shared" si="17"/>
        <v>16.4194</v>
      </c>
      <c r="V43" s="13">
        <f t="shared" si="17"/>
        <v>12117.818799999999</v>
      </c>
      <c r="W43" s="13">
        <f t="shared" si="17"/>
        <v>2747.8470000000002</v>
      </c>
      <c r="X43" s="13">
        <f t="shared" si="17"/>
        <v>56706.56470000001</v>
      </c>
      <c r="Y43" s="13">
        <f t="shared" si="17"/>
        <v>278208.97639999975</v>
      </c>
      <c r="Z43" s="13">
        <f t="shared" si="17"/>
        <v>185219.6269</v>
      </c>
      <c r="AA43" s="13">
        <f t="shared" si="17"/>
        <v>5995.4777000000086</v>
      </c>
      <c r="AB43" s="13">
        <f t="shared" si="17"/>
        <v>8389.3092000000015</v>
      </c>
      <c r="AC43" s="13">
        <f t="shared" si="17"/>
        <v>48876.683100000038</v>
      </c>
      <c r="AD43" s="13">
        <f t="shared" si="17"/>
        <v>248481.09690000027</v>
      </c>
      <c r="AF43" s="7">
        <v>2015</v>
      </c>
      <c r="AG43" s="13">
        <f>BI33</f>
        <v>7886972.726500025</v>
      </c>
      <c r="AH43" s="13">
        <f t="shared" ref="AH43:AS43" si="18">BJ33</f>
        <v>2971956.7177000064</v>
      </c>
      <c r="AI43" s="13">
        <f t="shared" si="18"/>
        <v>10149.012100000004</v>
      </c>
      <c r="AJ43" s="13">
        <f t="shared" si="18"/>
        <v>19810.901000000009</v>
      </c>
      <c r="AK43" s="13">
        <f t="shared" si="18"/>
        <v>163785.48279999982</v>
      </c>
      <c r="AL43" s="13">
        <f t="shared" si="18"/>
        <v>45612.630999999994</v>
      </c>
      <c r="AM43" s="13">
        <f t="shared" si="18"/>
        <v>1000620.0785000011</v>
      </c>
      <c r="AN43" s="13">
        <f t="shared" si="18"/>
        <v>4211934.8231000062</v>
      </c>
      <c r="AO43" s="13">
        <f t="shared" si="18"/>
        <v>2668392.1580999931</v>
      </c>
      <c r="AP43" s="13">
        <f t="shared" si="18"/>
        <v>165484.9084999999</v>
      </c>
      <c r="AQ43" s="13">
        <f t="shared" si="18"/>
        <v>132119.11269999991</v>
      </c>
      <c r="AR43" s="13">
        <f t="shared" si="18"/>
        <v>709041.7240999972</v>
      </c>
      <c r="AS43" s="13">
        <f t="shared" si="18"/>
        <v>3675037.903400003</v>
      </c>
    </row>
    <row r="44" spans="1:87" x14ac:dyDescent="0.2">
      <c r="A44" s="7"/>
      <c r="B44" s="7">
        <v>2014</v>
      </c>
      <c r="C44" s="13">
        <f>BW29</f>
        <v>18089.153000000006</v>
      </c>
      <c r="D44" s="13">
        <f t="shared" ref="D44:O44" si="19">BX29</f>
        <v>13299.988100000002</v>
      </c>
      <c r="E44" s="13">
        <f t="shared" si="19"/>
        <v>73.198700000000002</v>
      </c>
      <c r="F44" s="13">
        <f t="shared" si="19"/>
        <v>2.4908000000000001</v>
      </c>
      <c r="G44" s="13">
        <f t="shared" si="19"/>
        <v>552.33000000000004</v>
      </c>
      <c r="H44" s="13">
        <f t="shared" si="19"/>
        <v>225.35589999999999</v>
      </c>
      <c r="I44" s="13">
        <f t="shared" si="19"/>
        <v>584.32780000000002</v>
      </c>
      <c r="J44" s="86">
        <f t="shared" si="19"/>
        <v>14737.691299999997</v>
      </c>
      <c r="K44" s="13">
        <f t="shared" si="19"/>
        <v>1359.2484000000002</v>
      </c>
      <c r="L44" s="13">
        <f t="shared" si="19"/>
        <v>233.19959999999998</v>
      </c>
      <c r="M44" s="13">
        <f t="shared" si="19"/>
        <v>366.85340000000002</v>
      </c>
      <c r="N44" s="13">
        <f t="shared" si="19"/>
        <v>1392.1603</v>
      </c>
      <c r="O44" s="13">
        <f t="shared" si="19"/>
        <v>3351.4617000000003</v>
      </c>
      <c r="P44" s="35"/>
      <c r="Q44" s="7">
        <v>2014</v>
      </c>
      <c r="R44" s="13">
        <f>BW31</f>
        <v>526676.81000000017</v>
      </c>
      <c r="S44" s="13">
        <f t="shared" ref="S44:AD44" si="20">BX31</f>
        <v>205985.87150000004</v>
      </c>
      <c r="T44" s="13">
        <f t="shared" si="20"/>
        <v>1026.0375000000001</v>
      </c>
      <c r="U44" s="13">
        <f t="shared" si="20"/>
        <v>16.4194</v>
      </c>
      <c r="V44" s="13">
        <f t="shared" si="20"/>
        <v>12115.3236</v>
      </c>
      <c r="W44" s="13">
        <f t="shared" si="20"/>
        <v>2746.9934000000003</v>
      </c>
      <c r="X44" s="13">
        <f t="shared" si="20"/>
        <v>56671.520599999974</v>
      </c>
      <c r="Y44" s="13">
        <f t="shared" si="20"/>
        <v>278562.16599999962</v>
      </c>
      <c r="Z44" s="13">
        <f t="shared" si="20"/>
        <v>185168.29510000013</v>
      </c>
      <c r="AA44" s="13">
        <f t="shared" si="20"/>
        <v>5982.7496000000046</v>
      </c>
      <c r="AB44" s="13">
        <f t="shared" si="20"/>
        <v>8391.723699999995</v>
      </c>
      <c r="AC44" s="13">
        <f t="shared" si="20"/>
        <v>48571.875599999992</v>
      </c>
      <c r="AD44" s="13">
        <f t="shared" si="20"/>
        <v>248114.64400000006</v>
      </c>
      <c r="AF44" s="7">
        <v>2014</v>
      </c>
      <c r="AG44" s="13">
        <f>BW33</f>
        <v>7886778.5768999998</v>
      </c>
      <c r="AH44" s="13">
        <f t="shared" ref="AH44:AS44" si="21">BX33</f>
        <v>2978989.1461000005</v>
      </c>
      <c r="AI44" s="13">
        <f t="shared" si="21"/>
        <v>10275.708699999997</v>
      </c>
      <c r="AJ44" s="13">
        <f t="shared" si="21"/>
        <v>19610.699599999985</v>
      </c>
      <c r="AK44" s="13">
        <f t="shared" si="21"/>
        <v>163600.62850000005</v>
      </c>
      <c r="AL44" s="13">
        <f t="shared" si="21"/>
        <v>45919.718599999978</v>
      </c>
      <c r="AM44" s="13">
        <f t="shared" si="21"/>
        <v>997224.93799999985</v>
      </c>
      <c r="AN44" s="13">
        <f t="shared" si="21"/>
        <v>4215620.8394999988</v>
      </c>
      <c r="AO44" s="13">
        <f t="shared" si="21"/>
        <v>2666375.8545000004</v>
      </c>
      <c r="AP44" s="13">
        <f t="shared" si="21"/>
        <v>164835.15610000002</v>
      </c>
      <c r="AQ44" s="13">
        <f t="shared" si="21"/>
        <v>132191.78599999999</v>
      </c>
      <c r="AR44" s="13">
        <f t="shared" si="21"/>
        <v>707754.94080000021</v>
      </c>
      <c r="AS44" s="13">
        <f t="shared" si="21"/>
        <v>3671157.7373999995</v>
      </c>
    </row>
    <row r="45" spans="1:87" x14ac:dyDescent="0.2">
      <c r="B45" s="3" t="s">
        <v>81</v>
      </c>
      <c r="C45" s="13">
        <f>C39-C44</f>
        <v>53.874799999994138</v>
      </c>
      <c r="D45" s="13">
        <f t="shared" ref="D45:O45" si="22">D39-D44</f>
        <v>-119.89949999999953</v>
      </c>
      <c r="E45" s="13">
        <f t="shared" si="22"/>
        <v>0</v>
      </c>
      <c r="F45" s="13">
        <f t="shared" si="22"/>
        <v>0</v>
      </c>
      <c r="G45" s="13">
        <f t="shared" si="22"/>
        <v>11.173000000000002</v>
      </c>
      <c r="H45" s="13">
        <f t="shared" si="22"/>
        <v>-0.21510000000000673</v>
      </c>
      <c r="I45" s="13">
        <f t="shared" si="22"/>
        <v>0.5908999999999196</v>
      </c>
      <c r="J45" s="86">
        <f t="shared" si="22"/>
        <v>-108.35069999999723</v>
      </c>
      <c r="K45" s="13">
        <f t="shared" si="22"/>
        <v>40.745699999999943</v>
      </c>
      <c r="L45" s="13">
        <f t="shared" si="22"/>
        <v>4.6459000000000401</v>
      </c>
      <c r="M45" s="13">
        <f t="shared" si="22"/>
        <v>4.5067000000000235</v>
      </c>
      <c r="N45" s="13">
        <f t="shared" si="22"/>
        <v>112.32719999999972</v>
      </c>
      <c r="O45" s="13">
        <f t="shared" si="22"/>
        <v>162.22550000000047</v>
      </c>
    </row>
    <row r="46" spans="1:87" x14ac:dyDescent="0.2">
      <c r="B46" s="3" t="s">
        <v>82</v>
      </c>
      <c r="C46" s="11">
        <f>C39-C43</f>
        <v>54.059999999997672</v>
      </c>
      <c r="D46" s="11">
        <f t="shared" ref="D46:O46" si="23">D39-D43</f>
        <v>-118.40159999999742</v>
      </c>
      <c r="E46" s="11">
        <f t="shared" si="23"/>
        <v>0</v>
      </c>
      <c r="F46" s="11">
        <f t="shared" si="23"/>
        <v>0</v>
      </c>
      <c r="G46" s="11">
        <f t="shared" si="23"/>
        <v>10.926300000000083</v>
      </c>
      <c r="H46" s="11">
        <f t="shared" si="23"/>
        <v>-1.9739000000000431</v>
      </c>
      <c r="I46" s="11">
        <f t="shared" si="23"/>
        <v>1.9934999999999263</v>
      </c>
      <c r="J46" s="87">
        <f t="shared" si="23"/>
        <v>-107.4556999999968</v>
      </c>
      <c r="K46" s="11">
        <f t="shared" si="23"/>
        <v>41.281999999999925</v>
      </c>
      <c r="L46" s="11">
        <f t="shared" si="23"/>
        <v>4.6462000000000501</v>
      </c>
      <c r="M46" s="11">
        <f t="shared" si="23"/>
        <v>3.997099999999989</v>
      </c>
      <c r="N46" s="11">
        <f t="shared" si="23"/>
        <v>111.59039999999959</v>
      </c>
      <c r="O46" s="11">
        <f t="shared" si="23"/>
        <v>161.51569999999947</v>
      </c>
    </row>
    <row r="47" spans="1:87" x14ac:dyDescent="0.2">
      <c r="A47" s="3" t="s">
        <v>49</v>
      </c>
      <c r="R47" s="3" t="s">
        <v>68</v>
      </c>
      <c r="AG47" s="3" t="s">
        <v>66</v>
      </c>
    </row>
    <row r="48" spans="1:87" ht="51" x14ac:dyDescent="0.2">
      <c r="C48" s="2" t="s">
        <v>47</v>
      </c>
      <c r="D48" s="2" t="s">
        <v>3</v>
      </c>
      <c r="E48" s="2" t="s">
        <v>4</v>
      </c>
      <c r="F48" s="2" t="s">
        <v>5</v>
      </c>
      <c r="G48" s="2" t="s">
        <v>6</v>
      </c>
      <c r="H48" s="2" t="s">
        <v>7</v>
      </c>
      <c r="I48" s="2" t="s">
        <v>8</v>
      </c>
      <c r="J48" s="2" t="s">
        <v>9</v>
      </c>
      <c r="K48" s="2" t="s">
        <v>10</v>
      </c>
      <c r="L48" s="2" t="s">
        <v>11</v>
      </c>
      <c r="M48" s="2" t="s">
        <v>12</v>
      </c>
      <c r="N48" s="2" t="s">
        <v>13</v>
      </c>
      <c r="O48" s="2" t="s">
        <v>14</v>
      </c>
      <c r="P48" s="37"/>
      <c r="R48" s="2" t="s">
        <v>47</v>
      </c>
      <c r="S48" s="2" t="s">
        <v>3</v>
      </c>
      <c r="T48" s="2" t="s">
        <v>4</v>
      </c>
      <c r="U48" s="2" t="s">
        <v>5</v>
      </c>
      <c r="V48" s="2" t="s">
        <v>6</v>
      </c>
      <c r="W48" s="2" t="s">
        <v>7</v>
      </c>
      <c r="X48" s="2" t="s">
        <v>8</v>
      </c>
      <c r="Y48" s="2" t="s">
        <v>9</v>
      </c>
      <c r="Z48" s="2" t="s">
        <v>10</v>
      </c>
      <c r="AA48" s="2" t="s">
        <v>11</v>
      </c>
      <c r="AB48" s="2" t="s">
        <v>12</v>
      </c>
      <c r="AC48" s="2" t="s">
        <v>13</v>
      </c>
      <c r="AD48" s="2" t="s">
        <v>14</v>
      </c>
      <c r="AG48" s="2" t="s">
        <v>47</v>
      </c>
      <c r="AH48" s="2" t="s">
        <v>3</v>
      </c>
      <c r="AI48" s="2" t="s">
        <v>4</v>
      </c>
      <c r="AJ48" s="2" t="s">
        <v>5</v>
      </c>
      <c r="AK48" s="2" t="s">
        <v>6</v>
      </c>
      <c r="AL48" s="2" t="s">
        <v>7</v>
      </c>
      <c r="AM48" s="2" t="s">
        <v>8</v>
      </c>
      <c r="AN48" s="2" t="s">
        <v>9</v>
      </c>
      <c r="AO48" s="2" t="s">
        <v>10</v>
      </c>
      <c r="AP48" s="2" t="s">
        <v>11</v>
      </c>
      <c r="AQ48" s="2" t="s">
        <v>12</v>
      </c>
      <c r="AR48" s="2" t="s">
        <v>13</v>
      </c>
      <c r="AS48" s="2" t="s">
        <v>14</v>
      </c>
    </row>
    <row r="49" spans="3:45" x14ac:dyDescent="0.2">
      <c r="C49" s="6">
        <v>2019</v>
      </c>
      <c r="D49" s="17">
        <f>D39/18143</f>
        <v>0.7264558562531005</v>
      </c>
      <c r="E49" s="17">
        <f t="shared" ref="E49:O49" si="24">E39/18143</f>
        <v>4.0345422476988375E-3</v>
      </c>
      <c r="F49" s="17">
        <f t="shared" si="24"/>
        <v>1.3728710797552776E-4</v>
      </c>
      <c r="G49" s="17">
        <f t="shared" si="24"/>
        <v>3.1058975913575485E-2</v>
      </c>
      <c r="H49" s="17">
        <f t="shared" si="24"/>
        <v>1.2409237722537617E-2</v>
      </c>
      <c r="I49" s="17">
        <f t="shared" si="24"/>
        <v>3.2239359532602103E-2</v>
      </c>
      <c r="J49" s="17">
        <f t="shared" si="24"/>
        <v>0.8063352587774899</v>
      </c>
      <c r="K49" s="17">
        <f t="shared" si="24"/>
        <v>7.7164421539987885E-2</v>
      </c>
      <c r="L49" s="17">
        <f t="shared" si="24"/>
        <v>1.3109491263848317E-2</v>
      </c>
      <c r="M49" s="17">
        <f t="shared" si="24"/>
        <v>2.0468505759797171E-2</v>
      </c>
      <c r="N49" s="17">
        <f t="shared" si="24"/>
        <v>8.2923854930276125E-2</v>
      </c>
      <c r="O49" s="17">
        <f t="shared" si="24"/>
        <v>0.19366627349390955</v>
      </c>
      <c r="P49" s="36"/>
      <c r="R49" s="6">
        <v>2019</v>
      </c>
      <c r="S49" s="8">
        <f>S39/527153.6</f>
        <v>0.38706152191695192</v>
      </c>
      <c r="T49" s="8">
        <f t="shared" ref="T49:AD49" si="25">T39/527153.6</f>
        <v>1.8940616169556654E-3</v>
      </c>
      <c r="U49" s="8">
        <f t="shared" si="25"/>
        <v>1.0072206658552651E-5</v>
      </c>
      <c r="V49" s="8">
        <f>V39/527153.6</f>
        <v>2.347821868237264E-2</v>
      </c>
      <c r="W49" s="8">
        <f t="shared" si="25"/>
        <v>4.6821423585080317E-3</v>
      </c>
      <c r="X49" s="8">
        <f t="shared" si="25"/>
        <v>0.10847733355135962</v>
      </c>
      <c r="Y49" s="8">
        <f t="shared" si="25"/>
        <v>0.52560335033280592</v>
      </c>
      <c r="Z49" s="8">
        <f t="shared" si="25"/>
        <v>0.35337037554139827</v>
      </c>
      <c r="AA49" s="8">
        <f t="shared" si="25"/>
        <v>1.1655573821368193E-2</v>
      </c>
      <c r="AB49" s="8">
        <f t="shared" si="25"/>
        <v>1.5940890662607645E-2</v>
      </c>
      <c r="AC49" s="8">
        <f t="shared" si="25"/>
        <v>9.3429728830458511E-2</v>
      </c>
      <c r="AD49" s="8">
        <f t="shared" si="25"/>
        <v>0.47439656885583281</v>
      </c>
      <c r="AG49" s="6">
        <v>2019</v>
      </c>
      <c r="AH49" s="8">
        <f>AH39/7887003.7</f>
        <v>0.37288263371804903</v>
      </c>
      <c r="AI49" s="8">
        <f t="shared" ref="AI49:AS49" si="26">AI39/7887003.7</f>
        <v>1.2459759338010708E-3</v>
      </c>
      <c r="AJ49" s="8">
        <f t="shared" si="26"/>
        <v>2.5537340752103364E-3</v>
      </c>
      <c r="AK49" s="8">
        <f t="shared" si="26"/>
        <v>2.1463950701582728E-2</v>
      </c>
      <c r="AL49" s="8">
        <f t="shared" si="26"/>
        <v>5.6264744366735777E-3</v>
      </c>
      <c r="AM49" s="8">
        <f t="shared" si="26"/>
        <v>0.1290166902292687</v>
      </c>
      <c r="AN49" s="8">
        <f t="shared" si="26"/>
        <v>0.53278945909458475</v>
      </c>
      <c r="AO49" s="8">
        <f t="shared" si="26"/>
        <v>0.3392504927948744</v>
      </c>
      <c r="AP49" s="8">
        <f t="shared" si="26"/>
        <v>2.1142844030870724E-2</v>
      </c>
      <c r="AQ49" s="8">
        <f t="shared" si="26"/>
        <v>1.6846367245903583E-2</v>
      </c>
      <c r="AR49" s="8">
        <f t="shared" si="26"/>
        <v>8.9970840143005923E-2</v>
      </c>
      <c r="AS49" s="8">
        <f t="shared" si="26"/>
        <v>0.46721054421465541</v>
      </c>
    </row>
    <row r="50" spans="3:45" x14ac:dyDescent="0.2">
      <c r="C50" s="7">
        <v>2018</v>
      </c>
      <c r="D50" s="17">
        <f>D40/18142.1</f>
        <v>0.72764277564339297</v>
      </c>
      <c r="E50" s="17">
        <f t="shared" ref="E50:O50" si="27">E40/18142.1</f>
        <v>4.0347423947613564E-3</v>
      </c>
      <c r="F50" s="17">
        <f t="shared" si="27"/>
        <v>1.3729391856510549E-4</v>
      </c>
      <c r="G50" s="17">
        <f t="shared" si="27"/>
        <v>3.0756869381163159E-2</v>
      </c>
      <c r="H50" s="17">
        <f t="shared" si="27"/>
        <v>1.2439827803837483E-2</v>
      </c>
      <c r="I50" s="17">
        <f t="shared" si="27"/>
        <v>3.2144046168855862E-2</v>
      </c>
      <c r="J50" s="17">
        <f t="shared" si="27"/>
        <v>0.80715555531057581</v>
      </c>
      <c r="K50" s="17">
        <f t="shared" si="27"/>
        <v>7.7153422150688197E-2</v>
      </c>
      <c r="L50" s="17">
        <f t="shared" si="27"/>
        <v>1.3043936479238898E-2</v>
      </c>
      <c r="M50" s="17">
        <f t="shared" si="27"/>
        <v>2.0392099040353651E-2</v>
      </c>
      <c r="N50" s="17">
        <f t="shared" si="27"/>
        <v>8.2256039818984578E-2</v>
      </c>
      <c r="O50" s="17">
        <f t="shared" si="27"/>
        <v>0.19284549748926533</v>
      </c>
      <c r="P50" s="36"/>
      <c r="R50" s="7">
        <v>2018</v>
      </c>
      <c r="S50" s="8">
        <f>S40/527151.7</f>
        <v>0.38798245097189299</v>
      </c>
      <c r="T50" s="8">
        <f t="shared" ref="T50:AD50" si="28">T40/527151.7</f>
        <v>1.8867506260531837E-3</v>
      </c>
      <c r="U50" s="8">
        <f t="shared" si="28"/>
        <v>9.3563200118675519E-6</v>
      </c>
      <c r="V50" s="8">
        <f t="shared" si="28"/>
        <v>2.316738217860247E-2</v>
      </c>
      <c r="W50" s="8">
        <f t="shared" si="28"/>
        <v>4.9538508554558417E-3</v>
      </c>
      <c r="X50" s="8">
        <f t="shared" si="28"/>
        <v>0.10807035545934875</v>
      </c>
      <c r="Y50" s="8">
        <f t="shared" si="28"/>
        <v>0.5260701464113654</v>
      </c>
      <c r="Z50" s="8">
        <f t="shared" si="28"/>
        <v>0.35325167442313132</v>
      </c>
      <c r="AA50" s="8">
        <f t="shared" si="28"/>
        <v>1.1582619386411917E-2</v>
      </c>
      <c r="AB50" s="8">
        <f t="shared" si="28"/>
        <v>1.5914427289146566E-2</v>
      </c>
      <c r="AC50" s="8">
        <f t="shared" si="28"/>
        <v>9.3181198505098192E-2</v>
      </c>
      <c r="AD50" s="8">
        <f t="shared" si="28"/>
        <v>0.47392991960378816</v>
      </c>
      <c r="AG50" s="7">
        <v>2018</v>
      </c>
      <c r="AH50" s="8">
        <f>AH40/7887100.8</f>
        <v>0.37420524778889591</v>
      </c>
      <c r="AI50" s="8">
        <f t="shared" ref="AI50:AS50" si="29">AI40/7887100.8</f>
        <v>1.255028400296343E-3</v>
      </c>
      <c r="AJ50" s="8">
        <f t="shared" si="29"/>
        <v>2.5359297931123181E-3</v>
      </c>
      <c r="AK50" s="8">
        <f t="shared" si="29"/>
        <v>2.1091427105889234E-2</v>
      </c>
      <c r="AL50" s="8">
        <f t="shared" si="29"/>
        <v>5.7037604869966839E-3</v>
      </c>
      <c r="AM50" s="8">
        <f t="shared" si="29"/>
        <v>0.12819605217927488</v>
      </c>
      <c r="AN50" s="8">
        <f t="shared" si="29"/>
        <v>0.53298744575446499</v>
      </c>
      <c r="AO50" s="8">
        <f t="shared" si="29"/>
        <v>0.33895746255708931</v>
      </c>
      <c r="AP50" s="8">
        <f t="shared" si="29"/>
        <v>2.1113745522309033E-2</v>
      </c>
      <c r="AQ50" s="8">
        <f t="shared" si="29"/>
        <v>1.6794836931715181E-2</v>
      </c>
      <c r="AR50" s="8">
        <f t="shared" si="29"/>
        <v>9.0146514534212546E-2</v>
      </c>
      <c r="AS50" s="8">
        <f t="shared" si="29"/>
        <v>0.46701255954532689</v>
      </c>
    </row>
    <row r="51" spans="3:45" x14ac:dyDescent="0.2">
      <c r="C51" s="7">
        <v>2017</v>
      </c>
      <c r="D51" s="17">
        <f>D41/18142.7</f>
        <v>0.72890404956263399</v>
      </c>
      <c r="E51" s="17">
        <f t="shared" ref="E51:O51" si="30">E41/18142.7</f>
        <v>4.0346089611799788E-3</v>
      </c>
      <c r="F51" s="17">
        <f t="shared" si="30"/>
        <v>1.3728937809697565E-4</v>
      </c>
      <c r="G51" s="17">
        <f t="shared" si="30"/>
        <v>3.0649302474273391E-2</v>
      </c>
      <c r="H51" s="17">
        <f t="shared" si="30"/>
        <v>1.2411162616369117E-2</v>
      </c>
      <c r="I51" s="17">
        <f t="shared" si="30"/>
        <v>3.213687598868966E-2</v>
      </c>
      <c r="J51" s="17">
        <f t="shared" si="30"/>
        <v>0.80827328898124307</v>
      </c>
      <c r="K51" s="17">
        <f t="shared" si="30"/>
        <v>7.7134246832059189E-2</v>
      </c>
      <c r="L51" s="17">
        <f t="shared" si="30"/>
        <v>1.3042705881704485E-2</v>
      </c>
      <c r="M51" s="17">
        <f t="shared" si="30"/>
        <v>2.0323716977076182E-2</v>
      </c>
      <c r="N51" s="17">
        <f t="shared" si="30"/>
        <v>8.1225975185611837E-2</v>
      </c>
      <c r="O51" s="17">
        <f t="shared" si="30"/>
        <v>0.19172664487645166</v>
      </c>
      <c r="P51" s="36"/>
      <c r="R51" s="7">
        <v>2017</v>
      </c>
      <c r="S51" s="8">
        <f>S41/527154.7</f>
        <v>0.38878634488130343</v>
      </c>
      <c r="T51" s="8">
        <f t="shared" ref="T51:AD51" si="31">T41/527154.7</f>
        <v>1.8868884219376211E-3</v>
      </c>
      <c r="U51" s="8">
        <f t="shared" si="31"/>
        <v>3.114721352195096E-5</v>
      </c>
      <c r="V51" s="8">
        <f t="shared" si="31"/>
        <v>2.3023136851478328E-2</v>
      </c>
      <c r="W51" s="8">
        <f t="shared" si="31"/>
        <v>4.9259189000875848E-3</v>
      </c>
      <c r="X51" s="8">
        <f t="shared" si="31"/>
        <v>0.1078048995864023</v>
      </c>
      <c r="Y51" s="8">
        <f t="shared" si="31"/>
        <v>0.52645833585473112</v>
      </c>
      <c r="Z51" s="8">
        <f t="shared" si="31"/>
        <v>0.35312705776881081</v>
      </c>
      <c r="AA51" s="8">
        <f t="shared" si="31"/>
        <v>1.1546479999134981E-2</v>
      </c>
      <c r="AB51" s="8">
        <f t="shared" si="31"/>
        <v>1.591848749522674E-2</v>
      </c>
      <c r="AC51" s="8">
        <f t="shared" si="31"/>
        <v>9.2949635088143912E-2</v>
      </c>
      <c r="AD51" s="8">
        <f t="shared" si="31"/>
        <v>0.47354166035131645</v>
      </c>
      <c r="AG51" s="7">
        <v>2017</v>
      </c>
      <c r="AH51" s="8">
        <f>AH41/7887026.8</f>
        <v>0.3751227302410074</v>
      </c>
      <c r="AI51" s="8">
        <f t="shared" ref="AI51:AS51" si="32">AI41/7887026.8</f>
        <v>1.2762204510323215E-3</v>
      </c>
      <c r="AJ51" s="8">
        <f t="shared" si="32"/>
        <v>2.5367872466212486E-3</v>
      </c>
      <c r="AK51" s="8">
        <f t="shared" si="32"/>
        <v>2.0896960372950725E-2</v>
      </c>
      <c r="AL51" s="8">
        <f t="shared" si="32"/>
        <v>5.7366427105331975E-3</v>
      </c>
      <c r="AM51" s="8">
        <f t="shared" si="32"/>
        <v>0.12762121694578238</v>
      </c>
      <c r="AN51" s="8">
        <f t="shared" si="32"/>
        <v>0.53319055796792836</v>
      </c>
      <c r="AO51" s="8">
        <f t="shared" si="32"/>
        <v>0.33874089459160767</v>
      </c>
      <c r="AP51" s="8">
        <f t="shared" si="32"/>
        <v>2.1079242509991294E-2</v>
      </c>
      <c r="AQ51" s="8">
        <f t="shared" si="32"/>
        <v>1.6778624183196617E-2</v>
      </c>
      <c r="AR51" s="8">
        <f t="shared" si="32"/>
        <v>9.0210685375127483E-2</v>
      </c>
      <c r="AS51" s="8">
        <f t="shared" si="32"/>
        <v>0.46680944665992546</v>
      </c>
    </row>
    <row r="52" spans="3:45" x14ac:dyDescent="0.2">
      <c r="C52" s="7">
        <v>2016</v>
      </c>
      <c r="D52" s="17">
        <f>D42/18140.4</f>
        <v>0.72904574320301652</v>
      </c>
      <c r="E52" s="17">
        <f t="shared" ref="E52:O52" si="33">E42/18140.4</f>
        <v>4.0351205045092717E-3</v>
      </c>
      <c r="F52" s="17">
        <f t="shared" si="33"/>
        <v>1.3730678485590175E-4</v>
      </c>
      <c r="G52" s="17">
        <f t="shared" si="33"/>
        <v>3.0591574606954632E-2</v>
      </c>
      <c r="H52" s="17">
        <f t="shared" si="33"/>
        <v>1.2409549954797027E-2</v>
      </c>
      <c r="I52" s="17">
        <f t="shared" si="33"/>
        <v>3.3041537121562915E-2</v>
      </c>
      <c r="J52" s="17">
        <f t="shared" si="33"/>
        <v>0.80926083217569633</v>
      </c>
      <c r="K52" s="17">
        <f t="shared" si="33"/>
        <v>7.6931930938678311E-2</v>
      </c>
      <c r="L52" s="17">
        <f t="shared" si="33"/>
        <v>1.3003847765209143E-2</v>
      </c>
      <c r="M52" s="17">
        <f t="shared" si="33"/>
        <v>2.0285070891490817E-2</v>
      </c>
      <c r="N52" s="17">
        <f t="shared" si="33"/>
        <v>8.0520975281691679E-2</v>
      </c>
      <c r="O52" s="17">
        <f t="shared" si="33"/>
        <v>0.19074182487706995</v>
      </c>
      <c r="P52" s="36"/>
      <c r="R52" s="7">
        <v>2016</v>
      </c>
      <c r="S52" s="8">
        <f>S42/527146.2</f>
        <v>0.38951018521996361</v>
      </c>
      <c r="T52" s="8">
        <f t="shared" ref="T52:AD52" si="34">T42/527146.2</f>
        <v>1.8868579532585084E-3</v>
      </c>
      <c r="U52" s="8">
        <f t="shared" si="34"/>
        <v>3.1147715757032872E-5</v>
      </c>
      <c r="V52" s="8">
        <f t="shared" si="34"/>
        <v>2.3008067022013998E-2</v>
      </c>
      <c r="W52" s="8">
        <f t="shared" si="34"/>
        <v>5.1902825060675768E-3</v>
      </c>
      <c r="X52" s="8">
        <f t="shared" si="34"/>
        <v>0.10745640905691825</v>
      </c>
      <c r="Y52" s="8">
        <f t="shared" si="34"/>
        <v>0.52708294947397849</v>
      </c>
      <c r="Z52" s="8">
        <f t="shared" si="34"/>
        <v>0.35256040259798915</v>
      </c>
      <c r="AA52" s="8">
        <f t="shared" si="34"/>
        <v>1.1465725258002445E-2</v>
      </c>
      <c r="AB52" s="8">
        <f t="shared" si="34"/>
        <v>1.5921876321976707E-2</v>
      </c>
      <c r="AC52" s="8">
        <f t="shared" si="34"/>
        <v>9.2968954153515651E-2</v>
      </c>
      <c r="AD52" s="8">
        <f t="shared" si="34"/>
        <v>0.47291695833148367</v>
      </c>
      <c r="AG52" s="7">
        <v>2016</v>
      </c>
      <c r="AH52" s="8">
        <f>AH42/7887040.8</f>
        <v>0.37600997825445631</v>
      </c>
      <c r="AI52" s="8">
        <f t="shared" ref="AI52:AS52" si="35">AI42/7887040.8</f>
        <v>1.284034830908952E-3</v>
      </c>
      <c r="AJ52" s="8">
        <f t="shared" si="35"/>
        <v>2.5148389875198824E-3</v>
      </c>
      <c r="AK52" s="8">
        <f t="shared" si="35"/>
        <v>2.0796661353647421E-2</v>
      </c>
      <c r="AL52" s="8">
        <f t="shared" si="35"/>
        <v>5.7549747935879804E-3</v>
      </c>
      <c r="AM52" s="8">
        <f t="shared" si="35"/>
        <v>0.12722041912094545</v>
      </c>
      <c r="AN52" s="8">
        <f t="shared" si="35"/>
        <v>0.53358090734106789</v>
      </c>
      <c r="AO52" s="8">
        <f t="shared" si="35"/>
        <v>0.33851095999148334</v>
      </c>
      <c r="AP52" s="8">
        <f t="shared" si="35"/>
        <v>2.1031447383916168E-2</v>
      </c>
      <c r="AQ52" s="8">
        <f t="shared" si="35"/>
        <v>1.6763816208482118E-2</v>
      </c>
      <c r="AR52" s="8">
        <f t="shared" si="35"/>
        <v>9.0112872891440113E-2</v>
      </c>
      <c r="AS52" s="8">
        <f t="shared" si="35"/>
        <v>0.46641909647532181</v>
      </c>
    </row>
    <row r="53" spans="3:45" x14ac:dyDescent="0.2">
      <c r="C53" s="7">
        <v>2015</v>
      </c>
      <c r="D53" s="17">
        <f>D43/18089</f>
        <v>0.73517000386975506</v>
      </c>
      <c r="E53" s="17">
        <f t="shared" ref="E53:O53" si="36">E43/18089</f>
        <v>4.0465863231798332E-3</v>
      </c>
      <c r="F53" s="17">
        <f t="shared" si="36"/>
        <v>1.3769694289347118E-4</v>
      </c>
      <c r="G53" s="17">
        <f t="shared" si="36"/>
        <v>3.0547664326386198E-2</v>
      </c>
      <c r="H53" s="17">
        <f t="shared" si="36"/>
        <v>1.2555403836585773E-2</v>
      </c>
      <c r="I53" s="17">
        <f t="shared" si="36"/>
        <v>3.2225396649897729E-2</v>
      </c>
      <c r="J53" s="17">
        <f t="shared" si="36"/>
        <v>0.81468275194869788</v>
      </c>
      <c r="K53" s="17">
        <f t="shared" si="36"/>
        <v>7.511261540162531E-2</v>
      </c>
      <c r="L53" s="17">
        <f t="shared" si="36"/>
        <v>1.2891774006302171E-2</v>
      </c>
      <c r="M53" s="17">
        <f t="shared" si="36"/>
        <v>2.0308640610315665E-2</v>
      </c>
      <c r="N53" s="17">
        <f t="shared" si="36"/>
        <v>7.7002437945712876E-2</v>
      </c>
      <c r="O53" s="17">
        <f t="shared" si="36"/>
        <v>0.18531546796395607</v>
      </c>
      <c r="P53" s="36"/>
      <c r="R53" s="7">
        <v>2015</v>
      </c>
      <c r="S53" s="8">
        <f>S43/526690.1</f>
        <v>0.39035137588498431</v>
      </c>
      <c r="T53" s="8">
        <f t="shared" ref="T53:AD53" si="37">T43/526690.1</f>
        <v>1.9482448977111973E-3</v>
      </c>
      <c r="U53" s="8">
        <f t="shared" si="37"/>
        <v>3.1174688873020398E-5</v>
      </c>
      <c r="V53" s="8">
        <f t="shared" si="37"/>
        <v>2.3007493021038366E-2</v>
      </c>
      <c r="W53" s="8">
        <f t="shared" si="37"/>
        <v>5.2171988803283E-3</v>
      </c>
      <c r="X53" s="8">
        <f t="shared" si="37"/>
        <v>0.10766590201714445</v>
      </c>
      <c r="Y53" s="8">
        <f t="shared" si="37"/>
        <v>0.52822138939007923</v>
      </c>
      <c r="Z53" s="8">
        <f t="shared" si="37"/>
        <v>0.35166718892191062</v>
      </c>
      <c r="AA53" s="8">
        <f t="shared" si="37"/>
        <v>1.1383311932386822E-2</v>
      </c>
      <c r="AB53" s="8">
        <f t="shared" si="37"/>
        <v>1.592835939008537E-2</v>
      </c>
      <c r="AC53" s="8">
        <f t="shared" si="37"/>
        <v>9.2799699671590644E-2</v>
      </c>
      <c r="AD53" s="8">
        <f t="shared" si="37"/>
        <v>0.47177855991597389</v>
      </c>
      <c r="AG53" s="7">
        <v>2015</v>
      </c>
      <c r="AH53" s="8">
        <f>AH43/7886972.7</f>
        <v>0.37681843601411302</v>
      </c>
      <c r="AI53" s="8">
        <f t="shared" ref="AI53:AS53" si="38">AI43/7886972.7</f>
        <v>1.2868070533577482E-3</v>
      </c>
      <c r="AJ53" s="8">
        <f t="shared" si="38"/>
        <v>2.5118510933859334E-3</v>
      </c>
      <c r="AK53" s="8">
        <f t="shared" si="38"/>
        <v>2.0766584218048556E-2</v>
      </c>
      <c r="AL53" s="8">
        <f t="shared" si="38"/>
        <v>5.783287547071133E-3</v>
      </c>
      <c r="AM53" s="8">
        <f t="shared" si="38"/>
        <v>0.12686998124134513</v>
      </c>
      <c r="AN53" s="8">
        <f t="shared" si="38"/>
        <v>0.53403694716732142</v>
      </c>
      <c r="AO53" s="8">
        <f t="shared" si="38"/>
        <v>0.33832907245894145</v>
      </c>
      <c r="AP53" s="8">
        <f t="shared" si="38"/>
        <v>2.0982056714866009E-2</v>
      </c>
      <c r="AQ53" s="8">
        <f t="shared" si="38"/>
        <v>1.6751562066393347E-2</v>
      </c>
      <c r="AR53" s="8">
        <f t="shared" si="38"/>
        <v>8.9900364952448381E-2</v>
      </c>
      <c r="AS53" s="8">
        <f t="shared" si="38"/>
        <v>0.46596305619265083</v>
      </c>
    </row>
    <row r="54" spans="3:45" x14ac:dyDescent="0.2">
      <c r="C54" s="7">
        <v>2014</v>
      </c>
      <c r="D54" s="17">
        <f>D44/18089.2</f>
        <v>0.73524468190964787</v>
      </c>
      <c r="E54" s="17">
        <f t="shared" ref="E54:O54" si="39">E44/18089.2</f>
        <v>4.0465415828229E-3</v>
      </c>
      <c r="F54" s="17">
        <f t="shared" si="39"/>
        <v>1.3769542047188378E-4</v>
      </c>
      <c r="G54" s="17">
        <f t="shared" si="39"/>
        <v>3.053368860977821E-2</v>
      </c>
      <c r="H54" s="17">
        <f t="shared" si="39"/>
        <v>1.2458035734029144E-2</v>
      </c>
      <c r="I54" s="17">
        <f t="shared" si="39"/>
        <v>3.230257833403357E-2</v>
      </c>
      <c r="J54" s="17">
        <f t="shared" si="39"/>
        <v>0.81472322159078325</v>
      </c>
      <c r="K54" s="17">
        <f t="shared" si="39"/>
        <v>7.5141432456935636E-2</v>
      </c>
      <c r="L54" s="17">
        <f t="shared" si="39"/>
        <v>1.2891648055193152E-2</v>
      </c>
      <c r="M54" s="17">
        <f t="shared" si="39"/>
        <v>2.0280244565818277E-2</v>
      </c>
      <c r="N54" s="17">
        <f t="shared" si="39"/>
        <v>7.6960855095858302E-2</v>
      </c>
      <c r="O54" s="17">
        <f t="shared" si="39"/>
        <v>0.18527418017380537</v>
      </c>
      <c r="P54" s="36"/>
      <c r="R54" s="7">
        <v>2014</v>
      </c>
      <c r="S54" s="8">
        <f>S44/526676.8</f>
        <v>0.39110488918441066</v>
      </c>
      <c r="T54" s="8">
        <f t="shared" ref="T54:AD54" si="40">T44/526676.8</f>
        <v>1.9481349852509167E-3</v>
      </c>
      <c r="U54" s="8">
        <f t="shared" si="40"/>
        <v>3.1175476117421536E-5</v>
      </c>
      <c r="V54" s="8">
        <f t="shared" si="40"/>
        <v>2.3003336391502337E-2</v>
      </c>
      <c r="W54" s="8">
        <f t="shared" si="40"/>
        <v>5.2157099002652103E-3</v>
      </c>
      <c r="X54" s="8">
        <f t="shared" si="40"/>
        <v>0.10760208271942104</v>
      </c>
      <c r="Y54" s="8">
        <f t="shared" si="40"/>
        <v>0.52890532865696682</v>
      </c>
      <c r="Z54" s="8">
        <f t="shared" si="40"/>
        <v>0.35157860589264633</v>
      </c>
      <c r="AA54" s="8">
        <f t="shared" si="40"/>
        <v>1.1359432578006102E-2</v>
      </c>
      <c r="AB54" s="8">
        <f t="shared" si="40"/>
        <v>1.5933346029291577E-2</v>
      </c>
      <c r="AC54" s="8">
        <f t="shared" si="40"/>
        <v>9.2223305830065022E-2</v>
      </c>
      <c r="AD54" s="8">
        <f t="shared" si="40"/>
        <v>0.47109469033000889</v>
      </c>
      <c r="AG54" s="7">
        <v>2014</v>
      </c>
      <c r="AH54" s="8">
        <f>AH44/7886778.6</f>
        <v>0.37771938293031337</v>
      </c>
      <c r="AI54" s="8">
        <f t="shared" ref="AI54:AS54" si="41">AI44/7886778.6</f>
        <v>1.3029031523719961E-3</v>
      </c>
      <c r="AJ54" s="8">
        <f t="shared" si="41"/>
        <v>2.4865284794478681E-3</v>
      </c>
      <c r="AK54" s="8">
        <f t="shared" si="41"/>
        <v>2.0743656795437375E-2</v>
      </c>
      <c r="AL54" s="8">
        <f t="shared" si="41"/>
        <v>5.822366891343949E-3</v>
      </c>
      <c r="AM54" s="8">
        <f t="shared" si="41"/>
        <v>0.12644261853629313</v>
      </c>
      <c r="AN54" s="8">
        <f t="shared" si="41"/>
        <v>0.53451745678520746</v>
      </c>
      <c r="AO54" s="8">
        <f t="shared" si="41"/>
        <v>0.33808174284238185</v>
      </c>
      <c r="AP54" s="8">
        <f t="shared" si="41"/>
        <v>2.0900188081861462E-2</v>
      </c>
      <c r="AQ54" s="8">
        <f t="shared" si="41"/>
        <v>1.6761188909246164E-2</v>
      </c>
      <c r="AR54" s="8">
        <f t="shared" si="41"/>
        <v>8.9739420452350505E-2</v>
      </c>
      <c r="AS54" s="8">
        <f t="shared" si="41"/>
        <v>0.46548254028583985</v>
      </c>
    </row>
    <row r="58" spans="3:45" ht="38.25" x14ac:dyDescent="0.2">
      <c r="C58" s="82" t="s">
        <v>47</v>
      </c>
      <c r="D58" s="83" t="s">
        <v>2</v>
      </c>
      <c r="E58" s="83" t="s">
        <v>3</v>
      </c>
      <c r="F58" s="83" t="s">
        <v>9</v>
      </c>
    </row>
    <row r="59" spans="3:45" x14ac:dyDescent="0.2">
      <c r="C59" s="80">
        <v>2014</v>
      </c>
      <c r="D59" s="81">
        <v>18089.153000000006</v>
      </c>
      <c r="E59" s="81">
        <v>13299.988100000002</v>
      </c>
      <c r="F59" s="13">
        <f>J44</f>
        <v>14737.691299999997</v>
      </c>
    </row>
    <row r="60" spans="3:45" x14ac:dyDescent="0.2">
      <c r="C60" s="80">
        <v>2015</v>
      </c>
      <c r="D60" s="81">
        <v>18088.967800000002</v>
      </c>
      <c r="E60" s="81">
        <v>13298.4902</v>
      </c>
      <c r="F60" s="13">
        <f>J43</f>
        <v>14736.796299999996</v>
      </c>
    </row>
    <row r="61" spans="3:45" x14ac:dyDescent="0.2">
      <c r="C61" s="80">
        <v>2016</v>
      </c>
      <c r="D61" s="81">
        <v>18140.448199999999</v>
      </c>
      <c r="E61" s="81">
        <v>13225.181400000001</v>
      </c>
      <c r="F61" s="13">
        <f>J42</f>
        <v>14680.315200000003</v>
      </c>
    </row>
    <row r="62" spans="3:45" x14ac:dyDescent="0.2">
      <c r="C62" s="80">
        <v>2017</v>
      </c>
      <c r="D62" s="81">
        <v>18142.698800000002</v>
      </c>
      <c r="E62" s="81">
        <v>13224.2875</v>
      </c>
      <c r="F62" s="13">
        <f>J41</f>
        <v>14664.2598</v>
      </c>
    </row>
    <row r="63" spans="3:45" x14ac:dyDescent="0.2">
      <c r="C63" s="80">
        <v>2018</v>
      </c>
      <c r="D63" s="81">
        <v>18142.1191</v>
      </c>
      <c r="E63" s="81">
        <v>13200.967999999999</v>
      </c>
      <c r="F63" s="13">
        <f>J40</f>
        <v>14643.496799999997</v>
      </c>
    </row>
    <row r="64" spans="3:45" x14ac:dyDescent="0.2">
      <c r="C64" s="78">
        <v>2019</v>
      </c>
      <c r="D64" s="79">
        <v>18143.0278</v>
      </c>
      <c r="E64" s="79">
        <v>13180.088600000003</v>
      </c>
      <c r="F64" s="13">
        <f>J39</f>
        <v>14629.3406</v>
      </c>
    </row>
    <row r="65" spans="3:9" x14ac:dyDescent="0.2">
      <c r="C65" s="7" t="s">
        <v>81</v>
      </c>
      <c r="D65" s="13">
        <f>D64-D59</f>
        <v>53.874799999994138</v>
      </c>
      <c r="E65" s="13">
        <f>E64-E59</f>
        <v>-119.89949999999953</v>
      </c>
      <c r="F65" s="13">
        <f>F64-F59</f>
        <v>-108.35069999999723</v>
      </c>
    </row>
    <row r="66" spans="3:9" x14ac:dyDescent="0.2">
      <c r="C66" s="7"/>
      <c r="D66" s="7"/>
      <c r="E66" s="84">
        <f>E65/E59*100</f>
        <v>-0.9015008066059812</v>
      </c>
      <c r="F66" s="84">
        <f>F65/F59*100</f>
        <v>-0.73519452806015317</v>
      </c>
    </row>
    <row r="69" spans="3:9" x14ac:dyDescent="0.2">
      <c r="C69" s="129" t="s">
        <v>83</v>
      </c>
      <c r="D69" s="129"/>
      <c r="E69" s="129"/>
      <c r="F69" s="129"/>
      <c r="G69" s="129"/>
      <c r="H69" s="129"/>
      <c r="I69" s="129"/>
    </row>
    <row r="70" spans="3:9" x14ac:dyDescent="0.2">
      <c r="C70" s="129"/>
      <c r="D70" s="129"/>
      <c r="E70" s="129"/>
      <c r="F70" s="129"/>
      <c r="G70" s="129"/>
      <c r="H70" s="129"/>
      <c r="I70" s="129"/>
    </row>
    <row r="71" spans="3:9" x14ac:dyDescent="0.2">
      <c r="C71" s="129"/>
      <c r="D71" s="129"/>
      <c r="E71" s="129"/>
      <c r="F71" s="129"/>
      <c r="G71" s="129"/>
      <c r="H71" s="129"/>
      <c r="I71" s="129"/>
    </row>
    <row r="72" spans="3:9" x14ac:dyDescent="0.2">
      <c r="C72" s="129"/>
      <c r="D72" s="129"/>
      <c r="E72" s="129"/>
      <c r="F72" s="129"/>
      <c r="G72" s="129"/>
      <c r="H72" s="129"/>
      <c r="I72" s="129"/>
    </row>
    <row r="73" spans="3:9" x14ac:dyDescent="0.2">
      <c r="C73" s="129"/>
      <c r="D73" s="129"/>
      <c r="E73" s="129"/>
      <c r="F73" s="129"/>
      <c r="G73" s="129"/>
      <c r="H73" s="129"/>
      <c r="I73" s="129"/>
    </row>
    <row r="74" spans="3:9" x14ac:dyDescent="0.2">
      <c r="C74" s="129" t="s">
        <v>84</v>
      </c>
      <c r="D74" s="129"/>
      <c r="E74" s="129"/>
      <c r="F74" s="129"/>
      <c r="G74" s="129"/>
      <c r="H74" s="129"/>
      <c r="I74" s="129"/>
    </row>
    <row r="75" spans="3:9" x14ac:dyDescent="0.2">
      <c r="C75" s="129"/>
      <c r="D75" s="129"/>
      <c r="E75" s="129"/>
      <c r="F75" s="129"/>
      <c r="G75" s="129"/>
      <c r="H75" s="129"/>
      <c r="I75" s="129"/>
    </row>
    <row r="76" spans="3:9" x14ac:dyDescent="0.2">
      <c r="C76" s="129"/>
      <c r="D76" s="129"/>
      <c r="E76" s="129"/>
      <c r="F76" s="129"/>
      <c r="G76" s="129"/>
      <c r="H76" s="129"/>
      <c r="I76" s="129"/>
    </row>
    <row r="81" spans="3:8" ht="51" x14ac:dyDescent="0.2">
      <c r="C81" s="82" t="s">
        <v>47</v>
      </c>
      <c r="D81" s="83" t="s">
        <v>10</v>
      </c>
      <c r="E81" s="83" t="s">
        <v>11</v>
      </c>
      <c r="F81" s="83" t="s">
        <v>12</v>
      </c>
      <c r="G81" s="83" t="s">
        <v>13</v>
      </c>
      <c r="H81" s="83" t="s">
        <v>14</v>
      </c>
    </row>
    <row r="82" spans="3:8" x14ac:dyDescent="0.2">
      <c r="C82" s="80">
        <v>2014</v>
      </c>
      <c r="D82" s="13">
        <f t="shared" ref="D82:G82" si="42">K44</f>
        <v>1359.2484000000002</v>
      </c>
      <c r="E82" s="13">
        <f t="shared" si="42"/>
        <v>233.19959999999998</v>
      </c>
      <c r="F82" s="13">
        <f t="shared" si="42"/>
        <v>366.85340000000002</v>
      </c>
      <c r="G82" s="13">
        <f t="shared" si="42"/>
        <v>1392.1603</v>
      </c>
      <c r="H82" s="13">
        <f>O44</f>
        <v>3351.4617000000003</v>
      </c>
    </row>
    <row r="83" spans="3:8" x14ac:dyDescent="0.2">
      <c r="C83" s="80">
        <v>2015</v>
      </c>
      <c r="D83" s="13">
        <f t="shared" ref="D83:G83" si="43">K43</f>
        <v>1358.7121000000002</v>
      </c>
      <c r="E83" s="13">
        <f t="shared" si="43"/>
        <v>233.19929999999997</v>
      </c>
      <c r="F83" s="13">
        <f t="shared" si="43"/>
        <v>367.36300000000006</v>
      </c>
      <c r="G83" s="13">
        <f t="shared" si="43"/>
        <v>1392.8971000000001</v>
      </c>
      <c r="H83" s="13">
        <f>O43</f>
        <v>3352.1715000000013</v>
      </c>
    </row>
    <row r="84" spans="3:8" x14ac:dyDescent="0.2">
      <c r="C84" s="80">
        <v>2016</v>
      </c>
      <c r="D84" s="13">
        <f t="shared" ref="D84:G84" si="44">K42</f>
        <v>1395.5760000000002</v>
      </c>
      <c r="E84" s="13">
        <f t="shared" si="44"/>
        <v>235.89499999999995</v>
      </c>
      <c r="F84" s="13">
        <f t="shared" si="44"/>
        <v>367.97930000000008</v>
      </c>
      <c r="G84" s="13">
        <f t="shared" si="44"/>
        <v>1460.6826999999998</v>
      </c>
      <c r="H84" s="13">
        <f>O42</f>
        <v>3460.1329999999998</v>
      </c>
    </row>
    <row r="85" spans="3:8" x14ac:dyDescent="0.2">
      <c r="C85" s="80">
        <v>2017</v>
      </c>
      <c r="D85" s="13">
        <f t="shared" ref="D85:G85" si="45">K41</f>
        <v>1399.4235000000003</v>
      </c>
      <c r="E85" s="13">
        <f t="shared" si="45"/>
        <v>236.62989999999999</v>
      </c>
      <c r="F85" s="13">
        <f t="shared" si="45"/>
        <v>368.72710000000006</v>
      </c>
      <c r="G85" s="13">
        <f t="shared" si="45"/>
        <v>1473.6585</v>
      </c>
      <c r="H85" s="13">
        <f>O41</f>
        <v>3478.4389999999999</v>
      </c>
    </row>
    <row r="86" spans="3:8" x14ac:dyDescent="0.2">
      <c r="C86" s="80">
        <v>2018</v>
      </c>
      <c r="D86" s="13">
        <f t="shared" ref="D86:G86" si="46">K40</f>
        <v>1399.7251000000001</v>
      </c>
      <c r="E86" s="13">
        <f t="shared" si="46"/>
        <v>236.64439999999999</v>
      </c>
      <c r="F86" s="13">
        <f t="shared" si="46"/>
        <v>369.95549999999997</v>
      </c>
      <c r="G86" s="13">
        <f t="shared" si="46"/>
        <v>1492.2973</v>
      </c>
      <c r="H86" s="13">
        <f>O40</f>
        <v>3498.6223000000005</v>
      </c>
    </row>
    <row r="87" spans="3:8" x14ac:dyDescent="0.2">
      <c r="C87" s="78">
        <v>2019</v>
      </c>
      <c r="D87" s="13">
        <f t="shared" ref="D87:G87" si="47">K39</f>
        <v>1399.9941000000001</v>
      </c>
      <c r="E87" s="13">
        <f t="shared" si="47"/>
        <v>237.84550000000002</v>
      </c>
      <c r="F87" s="13">
        <f t="shared" si="47"/>
        <v>371.36010000000005</v>
      </c>
      <c r="G87" s="13">
        <f t="shared" si="47"/>
        <v>1504.4874999999997</v>
      </c>
      <c r="H87" s="13">
        <f>O39</f>
        <v>3513.6872000000008</v>
      </c>
    </row>
    <row r="88" spans="3:8" x14ac:dyDescent="0.2">
      <c r="C88" s="7" t="s">
        <v>81</v>
      </c>
      <c r="D88" s="13">
        <f>D87-D82</f>
        <v>40.745699999999943</v>
      </c>
      <c r="E88" s="13">
        <f t="shared" ref="E88:H88" si="48">E87-E82</f>
        <v>4.6459000000000401</v>
      </c>
      <c r="F88" s="13">
        <f t="shared" si="48"/>
        <v>4.5067000000000235</v>
      </c>
      <c r="G88" s="13">
        <f t="shared" si="48"/>
        <v>112.32719999999972</v>
      </c>
      <c r="H88" s="13">
        <f t="shared" si="48"/>
        <v>162.22550000000047</v>
      </c>
    </row>
    <row r="89" spans="3:8" x14ac:dyDescent="0.2">
      <c r="C89" s="7" t="s">
        <v>87</v>
      </c>
      <c r="D89" s="84">
        <f t="shared" ref="D89:G89" si="49">D88/D82*100</f>
        <v>2.9976640031358461</v>
      </c>
      <c r="E89" s="84">
        <f t="shared" si="49"/>
        <v>1.9922418391798444</v>
      </c>
      <c r="F89" s="84">
        <f t="shared" si="49"/>
        <v>1.2284743715064446</v>
      </c>
      <c r="G89" s="84">
        <f t="shared" si="49"/>
        <v>8.0685535997542601</v>
      </c>
      <c r="H89" s="84">
        <f>H88/H82*100</f>
        <v>4.8404402174728851</v>
      </c>
    </row>
    <row r="91" spans="3:8" x14ac:dyDescent="0.2">
      <c r="C91" s="3" t="s">
        <v>88</v>
      </c>
      <c r="D91" s="11">
        <f>C44</f>
        <v>18089.153000000006</v>
      </c>
      <c r="E91" s="11">
        <f>F88+G88</f>
        <v>116.83389999999974</v>
      </c>
      <c r="F91" s="88">
        <f>E91/D91*100</f>
        <v>0.64587822326451494</v>
      </c>
    </row>
    <row r="93" spans="3:8" x14ac:dyDescent="0.2">
      <c r="C93" s="131" t="s">
        <v>89</v>
      </c>
      <c r="D93" s="131"/>
      <c r="E93" s="131"/>
      <c r="F93" s="131"/>
      <c r="G93" s="131"/>
      <c r="H93" s="131"/>
    </row>
    <row r="94" spans="3:8" x14ac:dyDescent="0.2">
      <c r="C94" s="131"/>
      <c r="D94" s="131"/>
      <c r="E94" s="131"/>
      <c r="F94" s="131"/>
      <c r="G94" s="131"/>
      <c r="H94" s="131"/>
    </row>
    <row r="95" spans="3:8" x14ac:dyDescent="0.2">
      <c r="C95" s="131"/>
      <c r="D95" s="131"/>
      <c r="E95" s="131"/>
      <c r="F95" s="131"/>
      <c r="G95" s="131"/>
      <c r="H95" s="131"/>
    </row>
    <row r="96" spans="3:8" x14ac:dyDescent="0.2">
      <c r="C96" s="131"/>
      <c r="D96" s="131"/>
      <c r="E96" s="131"/>
      <c r="F96" s="131"/>
      <c r="G96" s="131"/>
      <c r="H96" s="131"/>
    </row>
    <row r="97" spans="3:8" x14ac:dyDescent="0.2">
      <c r="C97" s="131"/>
      <c r="D97" s="131"/>
      <c r="E97" s="131"/>
      <c r="F97" s="131"/>
      <c r="G97" s="131"/>
      <c r="H97" s="131"/>
    </row>
    <row r="98" spans="3:8" x14ac:dyDescent="0.2">
      <c r="C98" s="131"/>
      <c r="D98" s="131"/>
      <c r="E98" s="131"/>
      <c r="F98" s="131"/>
      <c r="G98" s="131"/>
      <c r="H98" s="131"/>
    </row>
    <row r="99" spans="3:8" x14ac:dyDescent="0.2">
      <c r="C99" s="131"/>
      <c r="D99" s="131"/>
      <c r="E99" s="131"/>
      <c r="F99" s="131"/>
      <c r="G99" s="131"/>
      <c r="H99" s="131"/>
    </row>
  </sheetData>
  <mergeCells count="5">
    <mergeCell ref="C69:I73"/>
    <mergeCell ref="C74:I76"/>
    <mergeCell ref="D38:J38"/>
    <mergeCell ref="K38:O38"/>
    <mergeCell ref="C93:H99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1"/>
  <sheetViews>
    <sheetView workbookViewId="0">
      <pane xSplit="2" ySplit="1" topLeftCell="C28" activePane="bottomRight" state="frozen"/>
      <selection pane="topRight" activeCell="C1" sqref="C1"/>
      <selection pane="bottomLeft" activeCell="A2" sqref="A2"/>
      <selection pane="bottomRight" activeCell="L28" sqref="L28"/>
    </sheetView>
  </sheetViews>
  <sheetFormatPr defaultRowHeight="15" x14ac:dyDescent="0.25"/>
  <cols>
    <col min="2" max="2" width="17.7109375" customWidth="1"/>
    <col min="3" max="3" width="19.7109375" customWidth="1"/>
    <col min="14" max="14" width="17.5703125" customWidth="1"/>
    <col min="25" max="25" width="9.85546875" bestFit="1" customWidth="1"/>
    <col min="35" max="35" width="12" customWidth="1"/>
    <col min="45" max="45" width="14" customWidth="1"/>
    <col min="55" max="55" width="11.140625" customWidth="1"/>
  </cols>
  <sheetData>
    <row r="1" spans="1:63" ht="45" x14ac:dyDescent="0.25">
      <c r="A1" s="1" t="s">
        <v>0</v>
      </c>
      <c r="B1" s="1" t="s">
        <v>1</v>
      </c>
      <c r="C1" s="19" t="s">
        <v>50</v>
      </c>
      <c r="D1" s="19" t="s">
        <v>51</v>
      </c>
      <c r="E1" s="19" t="s">
        <v>52</v>
      </c>
      <c r="F1" s="19" t="s">
        <v>53</v>
      </c>
      <c r="G1" s="19" t="s">
        <v>54</v>
      </c>
      <c r="H1" s="19" t="s">
        <v>55</v>
      </c>
      <c r="I1" s="19" t="s">
        <v>56</v>
      </c>
      <c r="J1" s="19" t="s">
        <v>57</v>
      </c>
      <c r="K1" s="19" t="s">
        <v>58</v>
      </c>
      <c r="L1" s="27"/>
      <c r="N1" s="19" t="s">
        <v>50</v>
      </c>
      <c r="O1" s="19" t="s">
        <v>51</v>
      </c>
      <c r="P1" s="19" t="s">
        <v>52</v>
      </c>
      <c r="Q1" s="19" t="s">
        <v>53</v>
      </c>
      <c r="R1" s="19" t="s">
        <v>54</v>
      </c>
      <c r="S1" s="19" t="s">
        <v>55</v>
      </c>
      <c r="T1" s="19" t="s">
        <v>56</v>
      </c>
      <c r="U1" s="19" t="s">
        <v>57</v>
      </c>
      <c r="V1" s="19" t="s">
        <v>58</v>
      </c>
      <c r="W1" s="27"/>
      <c r="Y1" s="19" t="s">
        <v>50</v>
      </c>
      <c r="Z1" s="19" t="s">
        <v>51</v>
      </c>
      <c r="AA1" s="19" t="s">
        <v>52</v>
      </c>
      <c r="AB1" s="19" t="s">
        <v>53</v>
      </c>
      <c r="AC1" s="19" t="s">
        <v>54</v>
      </c>
      <c r="AD1" s="19" t="s">
        <v>55</v>
      </c>
      <c r="AE1" s="19" t="s">
        <v>56</v>
      </c>
      <c r="AF1" s="19" t="s">
        <v>57</v>
      </c>
      <c r="AG1" s="19" t="s">
        <v>58</v>
      </c>
      <c r="AI1" s="19" t="s">
        <v>50</v>
      </c>
      <c r="AJ1" s="19" t="s">
        <v>51</v>
      </c>
      <c r="AK1" s="19" t="s">
        <v>52</v>
      </c>
      <c r="AL1" s="19" t="s">
        <v>53</v>
      </c>
      <c r="AM1" s="19" t="s">
        <v>54</v>
      </c>
      <c r="AN1" s="19" t="s">
        <v>55</v>
      </c>
      <c r="AO1" s="19" t="s">
        <v>56</v>
      </c>
      <c r="AP1" s="19" t="s">
        <v>57</v>
      </c>
      <c r="AQ1" s="19" t="s">
        <v>58</v>
      </c>
      <c r="AS1" s="19" t="s">
        <v>50</v>
      </c>
      <c r="AT1" s="19" t="s">
        <v>51</v>
      </c>
      <c r="AU1" s="19" t="s">
        <v>52</v>
      </c>
      <c r="AV1" s="19" t="s">
        <v>53</v>
      </c>
      <c r="AW1" s="19" t="s">
        <v>54</v>
      </c>
      <c r="AX1" s="19" t="s">
        <v>55</v>
      </c>
      <c r="AY1" s="19" t="s">
        <v>56</v>
      </c>
      <c r="AZ1" s="19" t="s">
        <v>57</v>
      </c>
      <c r="BA1" s="19" t="s">
        <v>58</v>
      </c>
      <c r="BC1" s="19" t="s">
        <v>50</v>
      </c>
      <c r="BD1" s="19" t="s">
        <v>51</v>
      </c>
      <c r="BE1" s="19" t="s">
        <v>52</v>
      </c>
      <c r="BF1" s="19" t="s">
        <v>53</v>
      </c>
      <c r="BG1" s="19" t="s">
        <v>54</v>
      </c>
      <c r="BH1" s="19" t="s">
        <v>55</v>
      </c>
      <c r="BI1" s="19" t="s">
        <v>56</v>
      </c>
      <c r="BJ1" s="19" t="s">
        <v>57</v>
      </c>
      <c r="BK1" s="19" t="s">
        <v>58</v>
      </c>
    </row>
    <row r="2" spans="1:63" x14ac:dyDescent="0.25">
      <c r="A2" s="4">
        <v>500879</v>
      </c>
      <c r="B2" s="5" t="s">
        <v>15</v>
      </c>
      <c r="C2" s="60">
        <v>819</v>
      </c>
      <c r="D2" s="61">
        <v>409</v>
      </c>
      <c r="E2" s="42">
        <v>8</v>
      </c>
      <c r="F2" s="42">
        <v>8</v>
      </c>
      <c r="G2" s="42">
        <v>27</v>
      </c>
      <c r="H2" s="42">
        <v>24</v>
      </c>
      <c r="I2" s="62">
        <v>159</v>
      </c>
      <c r="J2" s="63">
        <v>513</v>
      </c>
      <c r="K2" s="42">
        <v>147</v>
      </c>
      <c r="L2" s="21"/>
      <c r="N2" s="42">
        <v>816</v>
      </c>
      <c r="O2" s="42">
        <v>410</v>
      </c>
      <c r="P2" s="42">
        <v>8</v>
      </c>
      <c r="Q2" s="42">
        <v>7</v>
      </c>
      <c r="R2" s="42">
        <v>32</v>
      </c>
      <c r="S2" s="42">
        <v>35</v>
      </c>
      <c r="T2" s="40">
        <v>160</v>
      </c>
      <c r="U2" s="42">
        <v>509</v>
      </c>
      <c r="V2" s="42">
        <v>147</v>
      </c>
      <c r="W2" s="21"/>
      <c r="Y2" s="42">
        <v>818</v>
      </c>
      <c r="Z2" s="42">
        <v>418</v>
      </c>
      <c r="AA2" s="42">
        <v>9</v>
      </c>
      <c r="AB2" s="42">
        <v>7</v>
      </c>
      <c r="AC2" s="42">
        <v>29</v>
      </c>
      <c r="AD2" s="42">
        <v>8</v>
      </c>
      <c r="AE2" s="42">
        <v>156</v>
      </c>
      <c r="AF2" s="42">
        <v>521</v>
      </c>
      <c r="AG2" s="42">
        <v>141</v>
      </c>
      <c r="AI2" s="64">
        <v>795</v>
      </c>
      <c r="AJ2" s="64">
        <v>412</v>
      </c>
      <c r="AK2" s="64">
        <v>8</v>
      </c>
      <c r="AL2" s="64">
        <v>0</v>
      </c>
      <c r="AM2" s="64">
        <v>25</v>
      </c>
      <c r="AN2" s="64">
        <v>24</v>
      </c>
      <c r="AO2" s="64">
        <v>146</v>
      </c>
      <c r="AP2" s="64">
        <v>512</v>
      </c>
      <c r="AQ2" s="64">
        <v>137</v>
      </c>
      <c r="AS2" s="64">
        <v>786</v>
      </c>
      <c r="AT2" s="64">
        <v>406</v>
      </c>
      <c r="AU2" s="64">
        <v>9</v>
      </c>
      <c r="AV2" s="64">
        <v>7</v>
      </c>
      <c r="AW2" s="64">
        <v>26</v>
      </c>
      <c r="AX2" s="64">
        <v>26</v>
      </c>
      <c r="AY2" s="64">
        <v>142</v>
      </c>
      <c r="AZ2" s="64">
        <v>523</v>
      </c>
      <c r="BA2" s="64">
        <v>121</v>
      </c>
      <c r="BC2" s="64">
        <v>784</v>
      </c>
      <c r="BD2" s="64">
        <v>411</v>
      </c>
      <c r="BE2" s="64">
        <v>12</v>
      </c>
      <c r="BF2" s="64">
        <v>4</v>
      </c>
      <c r="BG2" s="64">
        <v>41</v>
      </c>
      <c r="BH2" s="64">
        <v>20</v>
      </c>
      <c r="BI2" s="64">
        <v>144</v>
      </c>
      <c r="BJ2" s="64">
        <v>523</v>
      </c>
      <c r="BK2" s="64">
        <v>117</v>
      </c>
    </row>
    <row r="3" spans="1:63" x14ac:dyDescent="0.25">
      <c r="A3" s="4">
        <v>506761</v>
      </c>
      <c r="B3" s="5" t="s">
        <v>18</v>
      </c>
      <c r="C3" s="60">
        <v>259</v>
      </c>
      <c r="D3" s="61">
        <v>137</v>
      </c>
      <c r="E3" s="42">
        <v>4</v>
      </c>
      <c r="F3" s="42">
        <v>3</v>
      </c>
      <c r="G3" s="42">
        <v>19</v>
      </c>
      <c r="H3" s="42">
        <v>4</v>
      </c>
      <c r="I3" s="62">
        <v>53</v>
      </c>
      <c r="J3" s="63">
        <v>153</v>
      </c>
      <c r="K3" s="42">
        <v>53</v>
      </c>
      <c r="L3" s="21"/>
      <c r="N3" s="42">
        <v>243</v>
      </c>
      <c r="O3" s="42">
        <v>129</v>
      </c>
      <c r="P3" s="42">
        <v>4</v>
      </c>
      <c r="Q3" s="42">
        <v>3</v>
      </c>
      <c r="R3" s="42">
        <v>2</v>
      </c>
      <c r="S3" s="42">
        <v>8</v>
      </c>
      <c r="T3" s="40">
        <v>47</v>
      </c>
      <c r="U3" s="42">
        <v>146</v>
      </c>
      <c r="V3" s="42">
        <v>50</v>
      </c>
      <c r="W3" s="21"/>
      <c r="Y3" s="42">
        <v>248</v>
      </c>
      <c r="Z3" s="42">
        <v>131</v>
      </c>
      <c r="AA3" s="42">
        <v>1</v>
      </c>
      <c r="AB3" s="42">
        <v>7</v>
      </c>
      <c r="AC3" s="42">
        <v>6</v>
      </c>
      <c r="AD3" s="42">
        <v>6</v>
      </c>
      <c r="AE3" s="42">
        <v>45</v>
      </c>
      <c r="AF3" s="42">
        <v>153</v>
      </c>
      <c r="AG3" s="42">
        <v>50</v>
      </c>
      <c r="AI3" s="64">
        <v>254</v>
      </c>
      <c r="AJ3" s="64">
        <v>132</v>
      </c>
      <c r="AK3" s="64">
        <v>3</v>
      </c>
      <c r="AL3" s="64">
        <v>3</v>
      </c>
      <c r="AM3" s="64">
        <v>9</v>
      </c>
      <c r="AN3" s="64">
        <v>2</v>
      </c>
      <c r="AO3" s="64">
        <v>44</v>
      </c>
      <c r="AP3" s="64">
        <v>158</v>
      </c>
      <c r="AQ3" s="64">
        <v>52</v>
      </c>
      <c r="AS3" s="64">
        <v>247</v>
      </c>
      <c r="AT3" s="64">
        <v>131</v>
      </c>
      <c r="AU3" s="64">
        <v>9</v>
      </c>
      <c r="AV3" s="64">
        <v>5</v>
      </c>
      <c r="AW3" s="64">
        <v>7</v>
      </c>
      <c r="AX3" s="64">
        <v>6</v>
      </c>
      <c r="AY3" s="64">
        <v>40</v>
      </c>
      <c r="AZ3" s="64">
        <v>154</v>
      </c>
      <c r="BA3" s="64">
        <v>53</v>
      </c>
      <c r="BC3" s="64">
        <v>242</v>
      </c>
      <c r="BD3" s="64">
        <v>129</v>
      </c>
      <c r="BE3" s="64">
        <v>4</v>
      </c>
      <c r="BF3" s="64">
        <v>1</v>
      </c>
      <c r="BG3" s="64">
        <v>8</v>
      </c>
      <c r="BH3" s="64">
        <v>7</v>
      </c>
      <c r="BI3" s="64">
        <v>32</v>
      </c>
      <c r="BJ3" s="64">
        <v>158</v>
      </c>
      <c r="BK3" s="64">
        <v>52</v>
      </c>
    </row>
    <row r="4" spans="1:63" x14ac:dyDescent="0.25">
      <c r="A4" s="4">
        <v>506770</v>
      </c>
      <c r="B4" s="5" t="s">
        <v>20</v>
      </c>
      <c r="C4" s="60">
        <v>522</v>
      </c>
      <c r="D4" s="61">
        <v>261</v>
      </c>
      <c r="E4" s="42">
        <v>4</v>
      </c>
      <c r="F4" s="42">
        <v>9</v>
      </c>
      <c r="G4" s="42">
        <v>14</v>
      </c>
      <c r="H4" s="42">
        <v>14</v>
      </c>
      <c r="I4" s="62">
        <v>104</v>
      </c>
      <c r="J4" s="63">
        <v>307</v>
      </c>
      <c r="K4" s="42">
        <v>111</v>
      </c>
      <c r="L4" s="21"/>
      <c r="N4" s="42">
        <v>527</v>
      </c>
      <c r="O4" s="42">
        <v>267</v>
      </c>
      <c r="P4" s="42">
        <v>10</v>
      </c>
      <c r="Q4" s="42">
        <v>11</v>
      </c>
      <c r="R4" s="42">
        <v>15</v>
      </c>
      <c r="S4" s="42">
        <v>17</v>
      </c>
      <c r="T4" s="40">
        <v>98</v>
      </c>
      <c r="U4" s="42">
        <v>314</v>
      </c>
      <c r="V4" s="42">
        <v>115</v>
      </c>
      <c r="W4" s="21"/>
      <c r="Y4" s="42">
        <v>530</v>
      </c>
      <c r="Z4" s="42">
        <v>266</v>
      </c>
      <c r="AA4" s="42">
        <v>8</v>
      </c>
      <c r="AB4" s="42">
        <v>2</v>
      </c>
      <c r="AC4" s="42">
        <v>22</v>
      </c>
      <c r="AD4" s="42">
        <v>7</v>
      </c>
      <c r="AE4" s="42">
        <v>94</v>
      </c>
      <c r="AF4" s="42">
        <v>320</v>
      </c>
      <c r="AG4" s="42">
        <v>116</v>
      </c>
      <c r="AI4" s="64">
        <v>509</v>
      </c>
      <c r="AJ4" s="64">
        <v>254</v>
      </c>
      <c r="AK4" s="64">
        <v>2</v>
      </c>
      <c r="AL4" s="64">
        <v>6</v>
      </c>
      <c r="AM4" s="64">
        <v>14</v>
      </c>
      <c r="AN4" s="64">
        <v>12</v>
      </c>
      <c r="AO4" s="64">
        <v>86</v>
      </c>
      <c r="AP4" s="64">
        <v>313</v>
      </c>
      <c r="AQ4" s="64">
        <v>110</v>
      </c>
      <c r="AS4" s="64">
        <v>511</v>
      </c>
      <c r="AT4" s="64">
        <v>256</v>
      </c>
      <c r="AU4" s="64">
        <v>8</v>
      </c>
      <c r="AV4" s="64">
        <v>6</v>
      </c>
      <c r="AW4" s="64">
        <v>11</v>
      </c>
      <c r="AX4" s="64">
        <v>22</v>
      </c>
      <c r="AY4" s="64">
        <v>82</v>
      </c>
      <c r="AZ4" s="64">
        <v>319</v>
      </c>
      <c r="BA4" s="64">
        <v>110</v>
      </c>
      <c r="BC4" s="64">
        <v>520</v>
      </c>
      <c r="BD4" s="64">
        <v>267</v>
      </c>
      <c r="BE4" s="64">
        <v>4</v>
      </c>
      <c r="BF4" s="64">
        <v>5</v>
      </c>
      <c r="BG4" s="64">
        <v>13</v>
      </c>
      <c r="BH4" s="64">
        <v>6</v>
      </c>
      <c r="BI4" s="64">
        <v>81</v>
      </c>
      <c r="BJ4" s="64">
        <v>326</v>
      </c>
      <c r="BK4" s="64">
        <v>113</v>
      </c>
    </row>
    <row r="5" spans="1:63" x14ac:dyDescent="0.25">
      <c r="A5" s="4">
        <v>589268</v>
      </c>
      <c r="B5" s="5" t="s">
        <v>21</v>
      </c>
      <c r="C5" s="60">
        <v>1068</v>
      </c>
      <c r="D5" s="61">
        <v>526</v>
      </c>
      <c r="E5" s="42">
        <v>10</v>
      </c>
      <c r="F5" s="42">
        <v>8</v>
      </c>
      <c r="G5" s="42">
        <v>31</v>
      </c>
      <c r="H5" s="42">
        <v>42</v>
      </c>
      <c r="I5" s="62">
        <v>185</v>
      </c>
      <c r="J5" s="63">
        <v>695</v>
      </c>
      <c r="K5" s="42">
        <v>188</v>
      </c>
      <c r="L5" s="21"/>
      <c r="N5" s="42">
        <v>1077</v>
      </c>
      <c r="O5" s="42">
        <v>539</v>
      </c>
      <c r="P5" s="42">
        <v>12</v>
      </c>
      <c r="Q5" s="42">
        <v>18</v>
      </c>
      <c r="R5" s="42">
        <v>53</v>
      </c>
      <c r="S5" s="42">
        <v>37</v>
      </c>
      <c r="T5" s="40">
        <v>186</v>
      </c>
      <c r="U5" s="42">
        <v>706</v>
      </c>
      <c r="V5" s="42">
        <v>185</v>
      </c>
      <c r="W5" s="21"/>
      <c r="Y5" s="42">
        <v>1067</v>
      </c>
      <c r="Z5" s="42">
        <v>527</v>
      </c>
      <c r="AA5" s="42">
        <v>12</v>
      </c>
      <c r="AB5" s="42">
        <v>9</v>
      </c>
      <c r="AC5" s="42">
        <v>29</v>
      </c>
      <c r="AD5" s="42">
        <v>36</v>
      </c>
      <c r="AE5" s="42">
        <v>176</v>
      </c>
      <c r="AF5" s="42">
        <v>704</v>
      </c>
      <c r="AG5" s="42">
        <v>187</v>
      </c>
      <c r="AI5" s="64">
        <v>1071</v>
      </c>
      <c r="AJ5" s="64">
        <v>525</v>
      </c>
      <c r="AK5" s="64">
        <v>8</v>
      </c>
      <c r="AL5" s="64">
        <v>17</v>
      </c>
      <c r="AM5" s="64">
        <v>48</v>
      </c>
      <c r="AN5" s="64">
        <v>27</v>
      </c>
      <c r="AO5" s="64">
        <v>172</v>
      </c>
      <c r="AP5" s="64">
        <v>716</v>
      </c>
      <c r="AQ5" s="64">
        <v>183</v>
      </c>
      <c r="AS5" s="64">
        <v>1059</v>
      </c>
      <c r="AT5" s="64">
        <v>518</v>
      </c>
      <c r="AU5" s="64">
        <v>10</v>
      </c>
      <c r="AV5" s="64">
        <v>10</v>
      </c>
      <c r="AW5" s="64">
        <v>35</v>
      </c>
      <c r="AX5" s="64">
        <v>23</v>
      </c>
      <c r="AY5" s="64">
        <v>174</v>
      </c>
      <c r="AZ5" s="64">
        <v>709</v>
      </c>
      <c r="BA5" s="64">
        <v>176</v>
      </c>
      <c r="BC5" s="64">
        <v>1047</v>
      </c>
      <c r="BD5" s="64">
        <v>513</v>
      </c>
      <c r="BE5" s="64">
        <v>7</v>
      </c>
      <c r="BF5" s="64">
        <v>7</v>
      </c>
      <c r="BG5" s="64">
        <v>38</v>
      </c>
      <c r="BH5" s="64">
        <v>22</v>
      </c>
      <c r="BI5" s="64">
        <v>166</v>
      </c>
      <c r="BJ5" s="64">
        <v>715</v>
      </c>
      <c r="BK5" s="64">
        <v>166</v>
      </c>
    </row>
    <row r="6" spans="1:63" x14ac:dyDescent="0.25">
      <c r="A6" s="4">
        <v>589284</v>
      </c>
      <c r="B6" s="5" t="s">
        <v>22</v>
      </c>
      <c r="C6" s="60">
        <v>301</v>
      </c>
      <c r="D6" s="61">
        <v>154</v>
      </c>
      <c r="E6" s="42">
        <v>2</v>
      </c>
      <c r="F6" s="42">
        <v>2</v>
      </c>
      <c r="G6" s="42">
        <v>10</v>
      </c>
      <c r="H6" s="42">
        <v>6</v>
      </c>
      <c r="I6" s="62">
        <v>47</v>
      </c>
      <c r="J6" s="63">
        <v>208</v>
      </c>
      <c r="K6" s="42">
        <v>46</v>
      </c>
      <c r="L6" s="21"/>
      <c r="N6" s="42">
        <v>297</v>
      </c>
      <c r="O6" s="42">
        <v>147</v>
      </c>
      <c r="P6" s="42">
        <v>2</v>
      </c>
      <c r="Q6" s="42">
        <v>4</v>
      </c>
      <c r="R6" s="42">
        <v>6</v>
      </c>
      <c r="S6" s="42">
        <v>9</v>
      </c>
      <c r="T6" s="40">
        <v>44</v>
      </c>
      <c r="U6" s="42">
        <v>208</v>
      </c>
      <c r="V6" s="42">
        <v>45</v>
      </c>
      <c r="W6" s="21"/>
      <c r="Y6" s="42">
        <v>302</v>
      </c>
      <c r="Z6" s="42">
        <v>148</v>
      </c>
      <c r="AA6" s="42">
        <v>5</v>
      </c>
      <c r="AB6" s="42">
        <v>4</v>
      </c>
      <c r="AC6" s="42">
        <v>7</v>
      </c>
      <c r="AD6" s="42">
        <v>5</v>
      </c>
      <c r="AE6" s="42">
        <v>48</v>
      </c>
      <c r="AF6" s="42">
        <v>207</v>
      </c>
      <c r="AG6" s="42">
        <v>47</v>
      </c>
      <c r="AI6" s="64">
        <v>299</v>
      </c>
      <c r="AJ6" s="64">
        <v>149</v>
      </c>
      <c r="AK6" s="64">
        <v>3</v>
      </c>
      <c r="AL6" s="64">
        <v>4</v>
      </c>
      <c r="AM6" s="64">
        <v>4</v>
      </c>
      <c r="AN6" s="64">
        <v>12</v>
      </c>
      <c r="AO6" s="64">
        <v>48</v>
      </c>
      <c r="AP6" s="64">
        <v>202</v>
      </c>
      <c r="AQ6" s="64">
        <v>49</v>
      </c>
      <c r="AS6" s="64">
        <v>308</v>
      </c>
      <c r="AT6" s="64">
        <v>157</v>
      </c>
      <c r="AU6" s="64">
        <v>2</v>
      </c>
      <c r="AV6" s="64">
        <v>0</v>
      </c>
      <c r="AW6" s="64">
        <v>8</v>
      </c>
      <c r="AX6" s="64">
        <v>14</v>
      </c>
      <c r="AY6" s="64">
        <v>51</v>
      </c>
      <c r="AZ6" s="64">
        <v>206</v>
      </c>
      <c r="BA6" s="64">
        <v>51</v>
      </c>
      <c r="BC6" s="64">
        <v>312</v>
      </c>
      <c r="BD6" s="64">
        <v>157</v>
      </c>
      <c r="BE6" s="64">
        <v>2</v>
      </c>
      <c r="BF6" s="64">
        <v>1</v>
      </c>
      <c r="BG6" s="64">
        <v>15</v>
      </c>
      <c r="BH6" s="64">
        <v>17</v>
      </c>
      <c r="BI6" s="64">
        <v>60</v>
      </c>
      <c r="BJ6" s="64">
        <v>203</v>
      </c>
      <c r="BK6" s="64">
        <v>49</v>
      </c>
    </row>
    <row r="7" spans="1:63" x14ac:dyDescent="0.25">
      <c r="A7" s="4">
        <v>589365</v>
      </c>
      <c r="B7" s="5" t="s">
        <v>23</v>
      </c>
      <c r="C7" s="60">
        <v>534</v>
      </c>
      <c r="D7" s="61">
        <v>265</v>
      </c>
      <c r="E7" s="42">
        <v>5</v>
      </c>
      <c r="F7" s="42">
        <v>10</v>
      </c>
      <c r="G7" s="42">
        <v>26</v>
      </c>
      <c r="H7" s="42">
        <v>11</v>
      </c>
      <c r="I7" s="62">
        <v>85</v>
      </c>
      <c r="J7" s="63">
        <v>335</v>
      </c>
      <c r="K7" s="42">
        <v>114</v>
      </c>
      <c r="L7" s="21"/>
      <c r="N7" s="42">
        <v>524</v>
      </c>
      <c r="O7" s="42">
        <v>258</v>
      </c>
      <c r="P7" s="42">
        <v>7</v>
      </c>
      <c r="Q7" s="42">
        <v>3</v>
      </c>
      <c r="R7" s="42">
        <v>13</v>
      </c>
      <c r="S7" s="42">
        <v>9</v>
      </c>
      <c r="T7" s="40">
        <v>76</v>
      </c>
      <c r="U7" s="42">
        <v>336</v>
      </c>
      <c r="V7" s="42">
        <v>112</v>
      </c>
      <c r="W7" s="21"/>
      <c r="Y7" s="42">
        <v>516</v>
      </c>
      <c r="Z7" s="42">
        <v>256</v>
      </c>
      <c r="AA7" s="42">
        <v>8</v>
      </c>
      <c r="AB7" s="42">
        <v>4</v>
      </c>
      <c r="AC7" s="42">
        <v>5</v>
      </c>
      <c r="AD7" s="42">
        <v>13</v>
      </c>
      <c r="AE7" s="42">
        <v>71</v>
      </c>
      <c r="AF7" s="42">
        <v>338</v>
      </c>
      <c r="AG7" s="42">
        <v>107</v>
      </c>
      <c r="AI7" s="64">
        <v>520</v>
      </c>
      <c r="AJ7" s="64">
        <v>255</v>
      </c>
      <c r="AK7" s="64">
        <v>6</v>
      </c>
      <c r="AL7" s="64">
        <v>6</v>
      </c>
      <c r="AM7" s="64">
        <v>12</v>
      </c>
      <c r="AN7" s="64">
        <v>14</v>
      </c>
      <c r="AO7" s="64">
        <v>69</v>
      </c>
      <c r="AP7" s="64">
        <v>348</v>
      </c>
      <c r="AQ7" s="64">
        <v>103</v>
      </c>
      <c r="AS7" s="64">
        <v>522</v>
      </c>
      <c r="AT7" s="64">
        <v>255</v>
      </c>
      <c r="AU7" s="64">
        <v>2</v>
      </c>
      <c r="AV7" s="64">
        <v>8</v>
      </c>
      <c r="AW7" s="64">
        <v>5</v>
      </c>
      <c r="AX7" s="64">
        <v>8</v>
      </c>
      <c r="AY7" s="64">
        <v>74</v>
      </c>
      <c r="AZ7" s="64">
        <v>347</v>
      </c>
      <c r="BA7" s="64">
        <v>101</v>
      </c>
      <c r="BC7" s="64">
        <v>531</v>
      </c>
      <c r="BD7" s="64">
        <v>265</v>
      </c>
      <c r="BE7" s="64">
        <v>6</v>
      </c>
      <c r="BF7" s="64">
        <v>2</v>
      </c>
      <c r="BG7" s="64">
        <v>21</v>
      </c>
      <c r="BH7" s="64">
        <v>6</v>
      </c>
      <c r="BI7" s="64">
        <v>79</v>
      </c>
      <c r="BJ7" s="64">
        <v>351</v>
      </c>
      <c r="BK7" s="64">
        <v>101</v>
      </c>
    </row>
    <row r="8" spans="1:63" x14ac:dyDescent="0.25">
      <c r="A8" s="4">
        <v>589390</v>
      </c>
      <c r="B8" s="5" t="s">
        <v>24</v>
      </c>
      <c r="C8" s="60">
        <v>521</v>
      </c>
      <c r="D8" s="61">
        <v>252</v>
      </c>
      <c r="E8" s="42">
        <v>3</v>
      </c>
      <c r="F8" s="42">
        <v>1</v>
      </c>
      <c r="G8" s="42">
        <v>26</v>
      </c>
      <c r="H8" s="42">
        <v>19</v>
      </c>
      <c r="I8" s="62">
        <v>61</v>
      </c>
      <c r="J8" s="63">
        <v>374</v>
      </c>
      <c r="K8" s="42">
        <v>86</v>
      </c>
      <c r="L8" s="21"/>
      <c r="N8" s="42">
        <v>512</v>
      </c>
      <c r="O8" s="42">
        <v>253</v>
      </c>
      <c r="P8" s="42">
        <v>3</v>
      </c>
      <c r="Q8" s="42">
        <v>8</v>
      </c>
      <c r="R8" s="42">
        <v>16</v>
      </c>
      <c r="S8" s="42">
        <v>17</v>
      </c>
      <c r="T8" s="40">
        <v>60</v>
      </c>
      <c r="U8" s="42">
        <v>370</v>
      </c>
      <c r="V8" s="42">
        <v>82</v>
      </c>
      <c r="W8" s="21"/>
      <c r="Y8" s="42">
        <v>518</v>
      </c>
      <c r="Z8" s="42">
        <v>256</v>
      </c>
      <c r="AA8" s="42">
        <v>2</v>
      </c>
      <c r="AB8" s="42">
        <v>8</v>
      </c>
      <c r="AC8" s="42">
        <v>22</v>
      </c>
      <c r="AD8" s="42">
        <v>24</v>
      </c>
      <c r="AE8" s="42">
        <v>63</v>
      </c>
      <c r="AF8" s="42">
        <v>369</v>
      </c>
      <c r="AG8" s="42">
        <v>86</v>
      </c>
      <c r="AI8" s="64">
        <v>526</v>
      </c>
      <c r="AJ8" s="64">
        <v>261</v>
      </c>
      <c r="AK8" s="64">
        <v>4</v>
      </c>
      <c r="AL8" s="64">
        <v>5</v>
      </c>
      <c r="AM8" s="64">
        <v>7</v>
      </c>
      <c r="AN8" s="64">
        <v>17</v>
      </c>
      <c r="AO8" s="64">
        <v>61</v>
      </c>
      <c r="AP8" s="64">
        <v>375</v>
      </c>
      <c r="AQ8" s="64">
        <v>90</v>
      </c>
      <c r="AS8" s="64">
        <v>537</v>
      </c>
      <c r="AT8" s="64">
        <v>265</v>
      </c>
      <c r="AU8" s="64">
        <v>3</v>
      </c>
      <c r="AV8" s="64">
        <v>7</v>
      </c>
      <c r="AW8" s="64">
        <v>15</v>
      </c>
      <c r="AX8" s="64">
        <v>10</v>
      </c>
      <c r="AY8" s="64">
        <v>65</v>
      </c>
      <c r="AZ8" s="64">
        <v>387</v>
      </c>
      <c r="BA8" s="64">
        <v>85</v>
      </c>
      <c r="BC8" s="64">
        <v>536</v>
      </c>
      <c r="BD8" s="64">
        <v>268</v>
      </c>
      <c r="BE8" s="64">
        <v>5</v>
      </c>
      <c r="BF8" s="64">
        <v>5</v>
      </c>
      <c r="BG8" s="64">
        <v>5</v>
      </c>
      <c r="BH8" s="64">
        <v>9</v>
      </c>
      <c r="BI8" s="64">
        <v>64</v>
      </c>
      <c r="BJ8" s="64">
        <v>387</v>
      </c>
      <c r="BK8" s="64">
        <v>85</v>
      </c>
    </row>
    <row r="9" spans="1:63" x14ac:dyDescent="0.25">
      <c r="A9" s="4">
        <v>589420</v>
      </c>
      <c r="B9" s="5" t="s">
        <v>25</v>
      </c>
      <c r="C9" s="60">
        <v>536</v>
      </c>
      <c r="D9" s="61">
        <v>271</v>
      </c>
      <c r="E9" s="42">
        <v>2</v>
      </c>
      <c r="F9" s="42">
        <v>6</v>
      </c>
      <c r="G9" s="42">
        <v>21</v>
      </c>
      <c r="H9" s="42">
        <v>12</v>
      </c>
      <c r="I9" s="62">
        <v>94</v>
      </c>
      <c r="J9" s="63">
        <v>316</v>
      </c>
      <c r="K9" s="42">
        <v>126</v>
      </c>
      <c r="L9" s="21"/>
      <c r="N9" s="42">
        <v>531</v>
      </c>
      <c r="O9" s="42">
        <v>267</v>
      </c>
      <c r="P9" s="42">
        <v>3</v>
      </c>
      <c r="Q9" s="42">
        <v>10</v>
      </c>
      <c r="R9" s="42">
        <v>20</v>
      </c>
      <c r="S9" s="42">
        <v>19</v>
      </c>
      <c r="T9" s="40">
        <v>95</v>
      </c>
      <c r="U9" s="42">
        <v>317</v>
      </c>
      <c r="V9" s="42">
        <v>119</v>
      </c>
      <c r="W9" s="21"/>
      <c r="Y9" s="42">
        <v>537</v>
      </c>
      <c r="Z9" s="42">
        <v>273</v>
      </c>
      <c r="AA9" s="42">
        <v>9</v>
      </c>
      <c r="AB9" s="42">
        <v>9</v>
      </c>
      <c r="AC9" s="42">
        <v>9</v>
      </c>
      <c r="AD9" s="42">
        <v>23</v>
      </c>
      <c r="AE9" s="42">
        <v>91</v>
      </c>
      <c r="AF9" s="42">
        <v>323</v>
      </c>
      <c r="AG9" s="42">
        <v>123</v>
      </c>
      <c r="AI9" s="64">
        <v>551</v>
      </c>
      <c r="AJ9" s="64">
        <v>276</v>
      </c>
      <c r="AK9" s="64">
        <v>10</v>
      </c>
      <c r="AL9" s="64">
        <v>3</v>
      </c>
      <c r="AM9" s="64">
        <v>14</v>
      </c>
      <c r="AN9" s="64">
        <v>8</v>
      </c>
      <c r="AO9" s="64">
        <v>93</v>
      </c>
      <c r="AP9" s="64">
        <v>333</v>
      </c>
      <c r="AQ9" s="64">
        <v>125</v>
      </c>
      <c r="AS9" s="64">
        <v>538</v>
      </c>
      <c r="AT9" s="64">
        <v>273</v>
      </c>
      <c r="AU9" s="64">
        <v>4</v>
      </c>
      <c r="AV9" s="64">
        <v>3</v>
      </c>
      <c r="AW9" s="64">
        <v>10</v>
      </c>
      <c r="AX9" s="64">
        <v>4</v>
      </c>
      <c r="AY9" s="64">
        <v>83</v>
      </c>
      <c r="AZ9" s="64">
        <v>336</v>
      </c>
      <c r="BA9" s="64">
        <v>119</v>
      </c>
      <c r="BC9" s="64">
        <v>531</v>
      </c>
      <c r="BD9" s="64">
        <v>272</v>
      </c>
      <c r="BE9" s="64">
        <v>8</v>
      </c>
      <c r="BF9" s="64">
        <v>10</v>
      </c>
      <c r="BG9" s="64">
        <v>14</v>
      </c>
      <c r="BH9" s="64">
        <v>7</v>
      </c>
      <c r="BI9" s="64">
        <v>81</v>
      </c>
      <c r="BJ9" s="64">
        <v>337</v>
      </c>
      <c r="BK9" s="64">
        <v>113</v>
      </c>
    </row>
    <row r="10" spans="1:63" x14ac:dyDescent="0.25">
      <c r="A10" s="4">
        <v>589438</v>
      </c>
      <c r="B10" s="5" t="s">
        <v>26</v>
      </c>
      <c r="C10" s="60">
        <v>346</v>
      </c>
      <c r="D10" s="61">
        <v>167</v>
      </c>
      <c r="E10" s="42">
        <v>3</v>
      </c>
      <c r="F10" s="42">
        <v>3</v>
      </c>
      <c r="G10" s="42">
        <v>9</v>
      </c>
      <c r="H10" s="42">
        <v>6</v>
      </c>
      <c r="I10" s="62">
        <v>63</v>
      </c>
      <c r="J10" s="63">
        <v>239</v>
      </c>
      <c r="K10" s="42">
        <v>44</v>
      </c>
      <c r="L10" s="21"/>
      <c r="N10" s="42">
        <v>343</v>
      </c>
      <c r="O10" s="42">
        <v>163</v>
      </c>
      <c r="P10" s="42">
        <v>2</v>
      </c>
      <c r="Q10" s="42">
        <v>0</v>
      </c>
      <c r="R10" s="42">
        <v>13</v>
      </c>
      <c r="S10" s="42">
        <v>13</v>
      </c>
      <c r="T10" s="40">
        <v>65</v>
      </c>
      <c r="U10" s="42">
        <v>236</v>
      </c>
      <c r="V10" s="42">
        <v>42</v>
      </c>
      <c r="W10" s="21"/>
      <c r="Y10" s="42">
        <v>341</v>
      </c>
      <c r="Z10" s="42">
        <v>164</v>
      </c>
      <c r="AA10" s="42">
        <v>5</v>
      </c>
      <c r="AB10" s="42">
        <v>1</v>
      </c>
      <c r="AC10" s="42">
        <v>20</v>
      </c>
      <c r="AD10" s="42">
        <v>12</v>
      </c>
      <c r="AE10" s="42">
        <v>63</v>
      </c>
      <c r="AF10" s="42">
        <v>241</v>
      </c>
      <c r="AG10" s="42">
        <v>37</v>
      </c>
      <c r="AI10" s="64">
        <v>329</v>
      </c>
      <c r="AJ10" s="64">
        <v>160</v>
      </c>
      <c r="AK10" s="64">
        <v>5</v>
      </c>
      <c r="AL10" s="64">
        <v>2</v>
      </c>
      <c r="AM10" s="64">
        <v>12</v>
      </c>
      <c r="AN10" s="64">
        <v>15</v>
      </c>
      <c r="AO10" s="64">
        <v>57</v>
      </c>
      <c r="AP10" s="64">
        <v>238</v>
      </c>
      <c r="AQ10" s="64">
        <v>34</v>
      </c>
      <c r="AS10" s="64">
        <v>329</v>
      </c>
      <c r="AT10" s="64">
        <v>161</v>
      </c>
      <c r="AU10" s="64">
        <v>5</v>
      </c>
      <c r="AV10" s="64">
        <v>4</v>
      </c>
      <c r="AW10" s="64">
        <v>9</v>
      </c>
      <c r="AX10" s="64">
        <v>11</v>
      </c>
      <c r="AY10" s="64">
        <v>61</v>
      </c>
      <c r="AZ10" s="64">
        <v>233</v>
      </c>
      <c r="BA10" s="64">
        <v>35</v>
      </c>
      <c r="BC10" s="64">
        <v>330</v>
      </c>
      <c r="BD10" s="64">
        <v>167</v>
      </c>
      <c r="BE10" s="64">
        <v>3</v>
      </c>
      <c r="BF10" s="64">
        <v>3</v>
      </c>
      <c r="BG10" s="64">
        <v>14</v>
      </c>
      <c r="BH10" s="64">
        <v>4</v>
      </c>
      <c r="BI10" s="64">
        <v>58</v>
      </c>
      <c r="BJ10" s="64">
        <v>237</v>
      </c>
      <c r="BK10" s="64">
        <v>35</v>
      </c>
    </row>
    <row r="11" spans="1:63" x14ac:dyDescent="0.25">
      <c r="A11" s="4"/>
      <c r="B11" s="5" t="s">
        <v>90</v>
      </c>
      <c r="C11" s="92">
        <v>1445</v>
      </c>
      <c r="D11" s="92">
        <v>719</v>
      </c>
      <c r="E11" s="93">
        <v>13</v>
      </c>
      <c r="F11" s="93">
        <v>12</v>
      </c>
      <c r="G11" s="93">
        <v>49</v>
      </c>
      <c r="H11" s="93">
        <v>30</v>
      </c>
      <c r="I11" s="92">
        <v>226</v>
      </c>
      <c r="J11" s="92">
        <v>911</v>
      </c>
      <c r="K11" s="92">
        <v>308</v>
      </c>
      <c r="L11" s="21"/>
      <c r="N11" s="92">
        <v>1425</v>
      </c>
      <c r="O11" s="92">
        <v>707</v>
      </c>
      <c r="P11" s="93">
        <v>14</v>
      </c>
      <c r="Q11" s="93">
        <v>9</v>
      </c>
      <c r="R11" s="93">
        <v>49</v>
      </c>
      <c r="S11" s="93">
        <v>30</v>
      </c>
      <c r="T11" s="92">
        <v>217</v>
      </c>
      <c r="U11" s="92">
        <v>911</v>
      </c>
      <c r="V11" s="92">
        <v>297</v>
      </c>
      <c r="W11" s="21"/>
      <c r="Y11" s="92">
        <v>1401</v>
      </c>
      <c r="Z11" s="92">
        <v>691</v>
      </c>
      <c r="AA11" s="93">
        <v>14</v>
      </c>
      <c r="AB11" s="93">
        <v>14</v>
      </c>
      <c r="AC11" s="93">
        <v>47</v>
      </c>
      <c r="AD11" s="93">
        <v>40</v>
      </c>
      <c r="AE11" s="92">
        <v>202</v>
      </c>
      <c r="AF11" s="92">
        <v>905</v>
      </c>
      <c r="AG11" s="92">
        <v>294</v>
      </c>
      <c r="AI11" s="92">
        <v>1394</v>
      </c>
      <c r="AJ11" s="92">
        <v>696</v>
      </c>
      <c r="AK11" s="93">
        <v>15</v>
      </c>
      <c r="AL11" s="93">
        <v>9</v>
      </c>
      <c r="AM11" s="93">
        <v>20</v>
      </c>
      <c r="AN11" s="93">
        <v>42</v>
      </c>
      <c r="AO11" s="92">
        <v>194</v>
      </c>
      <c r="AP11" s="92">
        <v>905</v>
      </c>
      <c r="AQ11" s="92">
        <v>295</v>
      </c>
      <c r="AS11" s="92">
        <v>1410</v>
      </c>
      <c r="AT11" s="92">
        <v>702</v>
      </c>
      <c r="AU11" s="93">
        <v>17</v>
      </c>
      <c r="AV11" s="93">
        <v>5</v>
      </c>
      <c r="AW11" s="93">
        <v>42</v>
      </c>
      <c r="AX11" s="93">
        <v>38</v>
      </c>
      <c r="AY11" s="92">
        <v>192</v>
      </c>
      <c r="AZ11" s="92">
        <v>937</v>
      </c>
      <c r="BA11" s="92">
        <v>281</v>
      </c>
      <c r="BC11" s="92">
        <v>1394</v>
      </c>
      <c r="BD11" s="92">
        <v>696</v>
      </c>
      <c r="BE11" s="93">
        <v>13</v>
      </c>
      <c r="BF11" s="93">
        <v>11</v>
      </c>
      <c r="BG11" s="93">
        <v>35</v>
      </c>
      <c r="BH11" s="93">
        <v>30</v>
      </c>
      <c r="BI11" s="92">
        <v>185</v>
      </c>
      <c r="BJ11" s="92">
        <v>946</v>
      </c>
      <c r="BK11" s="92">
        <v>263</v>
      </c>
    </row>
    <row r="12" spans="1:63" x14ac:dyDescent="0.25">
      <c r="A12" s="4">
        <v>589535</v>
      </c>
      <c r="B12" s="5" t="s">
        <v>27</v>
      </c>
      <c r="C12" s="60">
        <v>214</v>
      </c>
      <c r="D12" s="61">
        <v>97</v>
      </c>
      <c r="E12" s="42">
        <v>4</v>
      </c>
      <c r="F12" s="42">
        <v>2</v>
      </c>
      <c r="G12" s="42">
        <v>8</v>
      </c>
      <c r="H12" s="42">
        <v>3</v>
      </c>
      <c r="I12" s="62">
        <v>30</v>
      </c>
      <c r="J12" s="63">
        <v>138</v>
      </c>
      <c r="K12" s="42">
        <v>46</v>
      </c>
      <c r="L12" s="21"/>
      <c r="N12" s="42">
        <v>207</v>
      </c>
      <c r="O12" s="42">
        <v>95</v>
      </c>
      <c r="P12" s="42">
        <v>2</v>
      </c>
      <c r="Q12" s="42">
        <v>2</v>
      </c>
      <c r="R12" s="42">
        <v>0</v>
      </c>
      <c r="S12" s="42">
        <v>5</v>
      </c>
      <c r="T12" s="40">
        <v>27</v>
      </c>
      <c r="U12" s="42">
        <v>132</v>
      </c>
      <c r="V12" s="42">
        <v>48</v>
      </c>
      <c r="W12" s="21"/>
      <c r="Y12" s="42">
        <v>212</v>
      </c>
      <c r="Z12" s="42">
        <v>95</v>
      </c>
      <c r="AA12" s="42">
        <v>1</v>
      </c>
      <c r="AB12" s="42">
        <v>1</v>
      </c>
      <c r="AC12" s="42">
        <v>8</v>
      </c>
      <c r="AD12" s="42">
        <v>4</v>
      </c>
      <c r="AE12" s="42">
        <v>26</v>
      </c>
      <c r="AF12" s="42">
        <v>142</v>
      </c>
      <c r="AG12" s="42">
        <v>44</v>
      </c>
      <c r="AI12" s="64">
        <v>208</v>
      </c>
      <c r="AJ12" s="64">
        <v>92</v>
      </c>
      <c r="AK12" s="64">
        <v>2</v>
      </c>
      <c r="AL12" s="64">
        <v>3</v>
      </c>
      <c r="AM12" s="64">
        <v>1</v>
      </c>
      <c r="AN12" s="64">
        <v>5</v>
      </c>
      <c r="AO12" s="64">
        <v>26</v>
      </c>
      <c r="AP12" s="64">
        <v>140</v>
      </c>
      <c r="AQ12" s="64">
        <v>42</v>
      </c>
      <c r="AS12" s="64">
        <v>213</v>
      </c>
      <c r="AT12" s="64">
        <v>96</v>
      </c>
      <c r="AU12" s="64">
        <v>3</v>
      </c>
      <c r="AV12" s="64">
        <v>3</v>
      </c>
      <c r="AW12" s="64">
        <v>1</v>
      </c>
      <c r="AX12" s="64">
        <v>8</v>
      </c>
      <c r="AY12" s="64">
        <v>28</v>
      </c>
      <c r="AZ12" s="64">
        <v>145</v>
      </c>
      <c r="BA12" s="64">
        <v>40</v>
      </c>
      <c r="BC12" s="64">
        <v>220</v>
      </c>
      <c r="BD12" s="64">
        <v>105</v>
      </c>
      <c r="BE12" s="64">
        <v>1</v>
      </c>
      <c r="BF12" s="64">
        <v>4</v>
      </c>
      <c r="BG12" s="64">
        <v>4</v>
      </c>
      <c r="BH12" s="64">
        <v>4</v>
      </c>
      <c r="BI12" s="64">
        <v>33</v>
      </c>
      <c r="BJ12" s="64">
        <v>147</v>
      </c>
      <c r="BK12" s="64">
        <v>40</v>
      </c>
    </row>
    <row r="13" spans="1:63" x14ac:dyDescent="0.25">
      <c r="A13" s="4">
        <v>589543</v>
      </c>
      <c r="B13" s="5" t="s">
        <v>28</v>
      </c>
      <c r="C13" s="60">
        <v>819</v>
      </c>
      <c r="D13" s="61">
        <v>414</v>
      </c>
      <c r="E13" s="42">
        <v>11</v>
      </c>
      <c r="F13" s="42">
        <v>4</v>
      </c>
      <c r="G13" s="42">
        <v>32</v>
      </c>
      <c r="H13" s="42">
        <v>13</v>
      </c>
      <c r="I13" s="62">
        <v>158</v>
      </c>
      <c r="J13" s="63">
        <v>495</v>
      </c>
      <c r="K13" s="42">
        <v>166</v>
      </c>
      <c r="L13" s="21"/>
      <c r="N13" s="42">
        <v>793</v>
      </c>
      <c r="O13" s="42">
        <v>401</v>
      </c>
      <c r="P13" s="42">
        <v>5</v>
      </c>
      <c r="Q13" s="42">
        <v>8</v>
      </c>
      <c r="R13" s="42">
        <v>43</v>
      </c>
      <c r="S13" s="42">
        <v>30</v>
      </c>
      <c r="T13" s="40">
        <v>147</v>
      </c>
      <c r="U13" s="42">
        <v>488</v>
      </c>
      <c r="V13" s="42">
        <v>158</v>
      </c>
      <c r="W13" s="21"/>
      <c r="Y13" s="42">
        <v>783</v>
      </c>
      <c r="Z13" s="42">
        <v>397</v>
      </c>
      <c r="AA13" s="42">
        <v>13</v>
      </c>
      <c r="AB13" s="42">
        <v>10</v>
      </c>
      <c r="AC13" s="42">
        <v>23</v>
      </c>
      <c r="AD13" s="42">
        <v>16</v>
      </c>
      <c r="AE13" s="42">
        <v>146</v>
      </c>
      <c r="AF13" s="42">
        <v>485</v>
      </c>
      <c r="AG13" s="42">
        <v>152</v>
      </c>
      <c r="AI13" s="64">
        <v>773</v>
      </c>
      <c r="AJ13" s="64">
        <v>393</v>
      </c>
      <c r="AK13" s="64">
        <v>9</v>
      </c>
      <c r="AL13" s="64">
        <v>11</v>
      </c>
      <c r="AM13" s="64">
        <v>34</v>
      </c>
      <c r="AN13" s="64">
        <v>32</v>
      </c>
      <c r="AO13" s="64">
        <v>141</v>
      </c>
      <c r="AP13" s="64">
        <v>479</v>
      </c>
      <c r="AQ13" s="64">
        <v>153</v>
      </c>
      <c r="AS13" s="64">
        <v>773</v>
      </c>
      <c r="AT13" s="64">
        <v>393</v>
      </c>
      <c r="AU13" s="64">
        <v>6</v>
      </c>
      <c r="AV13" s="64">
        <v>19</v>
      </c>
      <c r="AW13" s="64">
        <v>15</v>
      </c>
      <c r="AX13" s="64">
        <v>14</v>
      </c>
      <c r="AY13" s="64">
        <v>141</v>
      </c>
      <c r="AZ13" s="64">
        <v>485</v>
      </c>
      <c r="BA13" s="64">
        <v>147</v>
      </c>
      <c r="BC13" s="64">
        <v>785</v>
      </c>
      <c r="BD13" s="64">
        <v>403</v>
      </c>
      <c r="BE13" s="64">
        <v>11</v>
      </c>
      <c r="BF13" s="64">
        <v>11</v>
      </c>
      <c r="BG13" s="64">
        <v>18</v>
      </c>
      <c r="BH13" s="64">
        <v>24</v>
      </c>
      <c r="BI13" s="64">
        <v>140</v>
      </c>
      <c r="BJ13" s="64">
        <v>492</v>
      </c>
      <c r="BK13" s="64">
        <v>153</v>
      </c>
    </row>
    <row r="14" spans="1:63" x14ac:dyDescent="0.25">
      <c r="A14" s="4">
        <v>589608</v>
      </c>
      <c r="B14" s="5" t="s">
        <v>29</v>
      </c>
      <c r="C14" s="60">
        <v>859</v>
      </c>
      <c r="D14" s="61">
        <v>439</v>
      </c>
      <c r="E14" s="42">
        <v>11</v>
      </c>
      <c r="F14" s="42">
        <v>8</v>
      </c>
      <c r="G14" s="42">
        <v>7</v>
      </c>
      <c r="H14" s="42">
        <v>36</v>
      </c>
      <c r="I14" s="62">
        <v>157</v>
      </c>
      <c r="J14" s="63">
        <v>569</v>
      </c>
      <c r="K14" s="42">
        <v>133</v>
      </c>
      <c r="L14" s="21"/>
      <c r="N14" s="42">
        <v>885</v>
      </c>
      <c r="O14" s="42">
        <v>452</v>
      </c>
      <c r="P14" s="42">
        <v>7</v>
      </c>
      <c r="Q14" s="42">
        <v>9</v>
      </c>
      <c r="R14" s="42">
        <v>29</v>
      </c>
      <c r="S14" s="42">
        <v>25</v>
      </c>
      <c r="T14" s="40">
        <v>176</v>
      </c>
      <c r="U14" s="42">
        <v>578</v>
      </c>
      <c r="V14" s="42">
        <v>131</v>
      </c>
      <c r="W14" s="21"/>
      <c r="Y14" s="42">
        <v>883</v>
      </c>
      <c r="Z14" s="42">
        <v>452</v>
      </c>
      <c r="AA14" s="42">
        <v>14</v>
      </c>
      <c r="AB14" s="42">
        <v>5</v>
      </c>
      <c r="AC14" s="42">
        <v>46</v>
      </c>
      <c r="AD14" s="42">
        <v>18</v>
      </c>
      <c r="AE14" s="42">
        <v>178</v>
      </c>
      <c r="AF14" s="42">
        <v>570</v>
      </c>
      <c r="AG14" s="42">
        <v>135</v>
      </c>
      <c r="AI14" s="64">
        <v>846</v>
      </c>
      <c r="AJ14" s="64">
        <v>429</v>
      </c>
      <c r="AK14" s="64">
        <v>8</v>
      </c>
      <c r="AL14" s="64">
        <v>10</v>
      </c>
      <c r="AM14" s="64">
        <v>37</v>
      </c>
      <c r="AN14" s="64">
        <v>16</v>
      </c>
      <c r="AO14" s="64">
        <v>164</v>
      </c>
      <c r="AP14" s="64">
        <v>548</v>
      </c>
      <c r="AQ14" s="64">
        <v>134</v>
      </c>
      <c r="AS14" s="64">
        <v>827</v>
      </c>
      <c r="AT14" s="64">
        <v>415</v>
      </c>
      <c r="AU14" s="64">
        <v>10</v>
      </c>
      <c r="AV14" s="64">
        <v>9</v>
      </c>
      <c r="AW14" s="64">
        <v>17</v>
      </c>
      <c r="AX14" s="64">
        <v>25</v>
      </c>
      <c r="AY14" s="64">
        <v>152</v>
      </c>
      <c r="AZ14" s="64">
        <v>539</v>
      </c>
      <c r="BA14" s="64">
        <v>136</v>
      </c>
      <c r="BC14" s="64">
        <v>834</v>
      </c>
      <c r="BD14" s="64">
        <v>418</v>
      </c>
      <c r="BE14" s="64">
        <v>10</v>
      </c>
      <c r="BF14" s="64">
        <v>11</v>
      </c>
      <c r="BG14" s="64">
        <v>29</v>
      </c>
      <c r="BH14" s="64">
        <v>15</v>
      </c>
      <c r="BI14" s="64">
        <v>153</v>
      </c>
      <c r="BJ14" s="64">
        <v>545</v>
      </c>
      <c r="BK14" s="64">
        <v>136</v>
      </c>
    </row>
    <row r="15" spans="1:63" x14ac:dyDescent="0.25">
      <c r="A15" s="4">
        <v>589616</v>
      </c>
      <c r="B15" s="5" t="s">
        <v>30</v>
      </c>
      <c r="C15" s="60">
        <v>274</v>
      </c>
      <c r="D15" s="61">
        <v>124</v>
      </c>
      <c r="E15" s="42">
        <v>6</v>
      </c>
      <c r="F15" s="42">
        <v>3</v>
      </c>
      <c r="G15" s="42">
        <v>14</v>
      </c>
      <c r="H15" s="42">
        <v>8</v>
      </c>
      <c r="I15" s="62">
        <v>31</v>
      </c>
      <c r="J15" s="63">
        <v>196</v>
      </c>
      <c r="K15" s="42">
        <v>47</v>
      </c>
      <c r="L15" s="21"/>
      <c r="N15" s="42">
        <v>265</v>
      </c>
      <c r="O15" s="42">
        <v>120</v>
      </c>
      <c r="P15" s="42">
        <v>3</v>
      </c>
      <c r="Q15" s="42">
        <v>0</v>
      </c>
      <c r="R15" s="42">
        <v>2</v>
      </c>
      <c r="S15" s="42">
        <v>8</v>
      </c>
      <c r="T15" s="40">
        <v>23</v>
      </c>
      <c r="U15" s="42">
        <v>199</v>
      </c>
      <c r="V15" s="42">
        <v>43</v>
      </c>
      <c r="W15" s="21"/>
      <c r="Y15" s="42">
        <v>268</v>
      </c>
      <c r="Z15" s="42">
        <v>122</v>
      </c>
      <c r="AA15" s="42">
        <v>3</v>
      </c>
      <c r="AB15" s="42">
        <v>1</v>
      </c>
      <c r="AC15" s="42">
        <v>4</v>
      </c>
      <c r="AD15" s="42">
        <v>14</v>
      </c>
      <c r="AE15" s="42">
        <v>24</v>
      </c>
      <c r="AF15" s="42">
        <v>206</v>
      </c>
      <c r="AG15" s="42">
        <v>38</v>
      </c>
      <c r="AI15" s="64">
        <v>276</v>
      </c>
      <c r="AJ15" s="64">
        <v>132</v>
      </c>
      <c r="AK15" s="64">
        <v>1</v>
      </c>
      <c r="AL15" s="64">
        <v>4</v>
      </c>
      <c r="AM15" s="64">
        <v>10</v>
      </c>
      <c r="AN15" s="64">
        <v>1</v>
      </c>
      <c r="AO15" s="64">
        <v>31</v>
      </c>
      <c r="AP15" s="64">
        <v>209</v>
      </c>
      <c r="AQ15" s="64">
        <v>36</v>
      </c>
      <c r="AS15" s="64">
        <v>270</v>
      </c>
      <c r="AT15" s="64">
        <v>129</v>
      </c>
      <c r="AU15" s="64">
        <v>1</v>
      </c>
      <c r="AV15" s="64">
        <v>6</v>
      </c>
      <c r="AW15" s="64">
        <v>4</v>
      </c>
      <c r="AX15" s="64">
        <v>13</v>
      </c>
      <c r="AY15" s="64">
        <v>31</v>
      </c>
      <c r="AZ15" s="64">
        <v>201</v>
      </c>
      <c r="BA15" s="64">
        <v>38</v>
      </c>
      <c r="BC15" s="64">
        <v>284</v>
      </c>
      <c r="BD15" s="64">
        <v>136</v>
      </c>
      <c r="BE15" s="64">
        <v>3</v>
      </c>
      <c r="BF15" s="64">
        <v>1</v>
      </c>
      <c r="BG15" s="64">
        <v>11</v>
      </c>
      <c r="BH15" s="64">
        <v>4</v>
      </c>
      <c r="BI15" s="64">
        <v>36</v>
      </c>
      <c r="BJ15" s="64">
        <v>211</v>
      </c>
      <c r="BK15" s="64">
        <v>37</v>
      </c>
    </row>
    <row r="16" spans="1:63" x14ac:dyDescent="0.25">
      <c r="A16" s="4">
        <v>589659</v>
      </c>
      <c r="B16" s="5" t="s">
        <v>31</v>
      </c>
      <c r="C16" s="60">
        <v>1706</v>
      </c>
      <c r="D16" s="61">
        <v>840</v>
      </c>
      <c r="E16" s="42">
        <v>20</v>
      </c>
      <c r="F16" s="42">
        <v>16</v>
      </c>
      <c r="G16" s="42">
        <v>52</v>
      </c>
      <c r="H16" s="42">
        <v>39</v>
      </c>
      <c r="I16" s="62">
        <v>311</v>
      </c>
      <c r="J16" s="63">
        <v>1124</v>
      </c>
      <c r="K16" s="42">
        <v>271</v>
      </c>
      <c r="L16" s="21"/>
      <c r="M16" s="23"/>
      <c r="N16" s="42">
        <v>1689</v>
      </c>
      <c r="O16" s="42">
        <v>835</v>
      </c>
      <c r="P16" s="42">
        <v>24</v>
      </c>
      <c r="Q16" s="42">
        <v>14</v>
      </c>
      <c r="R16" s="42">
        <v>66</v>
      </c>
      <c r="S16" s="42">
        <v>45</v>
      </c>
      <c r="T16" s="45">
        <v>315</v>
      </c>
      <c r="U16" s="42">
        <v>1104</v>
      </c>
      <c r="V16" s="42">
        <v>270</v>
      </c>
      <c r="W16" s="21"/>
      <c r="X16" s="23"/>
      <c r="Y16" s="42">
        <v>1658</v>
      </c>
      <c r="Z16" s="42">
        <v>818</v>
      </c>
      <c r="AA16" s="42">
        <v>18</v>
      </c>
      <c r="AB16" s="42">
        <v>15</v>
      </c>
      <c r="AC16" s="42">
        <v>89</v>
      </c>
      <c r="AD16" s="42">
        <v>41</v>
      </c>
      <c r="AE16" s="42">
        <v>305</v>
      </c>
      <c r="AF16" s="42">
        <v>1094</v>
      </c>
      <c r="AG16" s="42">
        <v>259</v>
      </c>
      <c r="AH16" s="23"/>
      <c r="AI16" s="64">
        <v>1607</v>
      </c>
      <c r="AJ16" s="64">
        <v>798</v>
      </c>
      <c r="AK16" s="64">
        <v>26</v>
      </c>
      <c r="AL16" s="64">
        <v>20</v>
      </c>
      <c r="AM16" s="64">
        <v>80</v>
      </c>
      <c r="AN16" s="64">
        <v>34</v>
      </c>
      <c r="AO16" s="64">
        <v>282</v>
      </c>
      <c r="AP16" s="64">
        <v>1078</v>
      </c>
      <c r="AQ16" s="64">
        <v>247</v>
      </c>
      <c r="AR16" s="23"/>
      <c r="AS16" s="64">
        <v>1555</v>
      </c>
      <c r="AT16" s="64">
        <v>782</v>
      </c>
      <c r="AU16" s="64">
        <v>24</v>
      </c>
      <c r="AV16" s="64">
        <v>13</v>
      </c>
      <c r="AW16" s="64">
        <v>88</v>
      </c>
      <c r="AX16" s="64">
        <v>37</v>
      </c>
      <c r="AY16" s="64">
        <v>267</v>
      </c>
      <c r="AZ16" s="64">
        <v>1047</v>
      </c>
      <c r="BA16" s="64">
        <v>241</v>
      </c>
      <c r="BB16" s="23"/>
      <c r="BC16" s="64">
        <v>1493</v>
      </c>
      <c r="BD16" s="64">
        <v>747</v>
      </c>
      <c r="BE16" s="64">
        <v>16</v>
      </c>
      <c r="BF16" s="64">
        <v>8</v>
      </c>
      <c r="BG16" s="64">
        <v>30</v>
      </c>
      <c r="BH16" s="64">
        <v>47</v>
      </c>
      <c r="BI16" s="64">
        <v>239</v>
      </c>
      <c r="BJ16" s="64">
        <v>1026</v>
      </c>
      <c r="BK16" s="64">
        <v>228</v>
      </c>
    </row>
    <row r="17" spans="1:63" x14ac:dyDescent="0.25">
      <c r="A17" s="4">
        <v>589667</v>
      </c>
      <c r="B17" s="5" t="s">
        <v>32</v>
      </c>
      <c r="C17" s="60">
        <v>586</v>
      </c>
      <c r="D17" s="61">
        <v>297</v>
      </c>
      <c r="E17" s="42">
        <v>5</v>
      </c>
      <c r="F17" s="42">
        <v>7</v>
      </c>
      <c r="G17" s="42">
        <v>19</v>
      </c>
      <c r="H17" s="42">
        <v>5</v>
      </c>
      <c r="I17" s="62">
        <v>89</v>
      </c>
      <c r="J17" s="63">
        <v>379</v>
      </c>
      <c r="K17" s="42">
        <v>118</v>
      </c>
      <c r="L17" s="21"/>
      <c r="M17" s="23"/>
      <c r="N17" s="42">
        <v>574</v>
      </c>
      <c r="O17" s="42">
        <v>287</v>
      </c>
      <c r="P17" s="42">
        <v>4</v>
      </c>
      <c r="Q17" s="42">
        <v>7</v>
      </c>
      <c r="R17" s="42">
        <v>19</v>
      </c>
      <c r="S17" s="42">
        <v>11</v>
      </c>
      <c r="T17" s="45">
        <v>77</v>
      </c>
      <c r="U17" s="42">
        <v>378</v>
      </c>
      <c r="V17" s="42">
        <v>119</v>
      </c>
      <c r="W17" s="21"/>
      <c r="X17" s="23"/>
      <c r="Y17" s="42">
        <v>569</v>
      </c>
      <c r="Z17" s="42">
        <v>286</v>
      </c>
      <c r="AA17" s="42">
        <v>7</v>
      </c>
      <c r="AB17" s="42">
        <v>4</v>
      </c>
      <c r="AC17" s="42">
        <v>29</v>
      </c>
      <c r="AD17" s="42">
        <v>21</v>
      </c>
      <c r="AE17" s="42">
        <v>76</v>
      </c>
      <c r="AF17" s="42">
        <v>372</v>
      </c>
      <c r="AG17" s="42">
        <v>121</v>
      </c>
      <c r="AH17" s="23"/>
      <c r="AI17" s="64">
        <v>558</v>
      </c>
      <c r="AJ17" s="64">
        <v>277</v>
      </c>
      <c r="AK17" s="64">
        <v>2</v>
      </c>
      <c r="AL17" s="64">
        <v>7</v>
      </c>
      <c r="AM17" s="64">
        <v>11</v>
      </c>
      <c r="AN17" s="64">
        <v>17</v>
      </c>
      <c r="AO17" s="64">
        <v>70</v>
      </c>
      <c r="AP17" s="64">
        <v>373</v>
      </c>
      <c r="AQ17" s="64">
        <v>115</v>
      </c>
      <c r="AR17" s="23"/>
      <c r="AS17" s="64">
        <v>568</v>
      </c>
      <c r="AT17" s="64">
        <v>281</v>
      </c>
      <c r="AU17" s="64">
        <v>5</v>
      </c>
      <c r="AV17" s="64">
        <v>6</v>
      </c>
      <c r="AW17" s="64">
        <v>9</v>
      </c>
      <c r="AX17" s="64">
        <v>28</v>
      </c>
      <c r="AY17" s="64">
        <v>75</v>
      </c>
      <c r="AZ17" s="64">
        <v>386</v>
      </c>
      <c r="BA17" s="64">
        <v>107</v>
      </c>
      <c r="BB17" s="23"/>
      <c r="BC17" s="64">
        <v>588</v>
      </c>
      <c r="BD17" s="64">
        <v>297</v>
      </c>
      <c r="BE17" s="64">
        <v>7</v>
      </c>
      <c r="BF17" s="64">
        <v>2</v>
      </c>
      <c r="BG17" s="64">
        <v>10</v>
      </c>
      <c r="BH17" s="64">
        <v>15</v>
      </c>
      <c r="BI17" s="64">
        <v>84</v>
      </c>
      <c r="BJ17" s="64">
        <v>396</v>
      </c>
      <c r="BK17" s="64">
        <v>108</v>
      </c>
    </row>
    <row r="18" spans="1:63" x14ac:dyDescent="0.25">
      <c r="A18" s="4">
        <v>589730</v>
      </c>
      <c r="B18" s="5" t="s">
        <v>33</v>
      </c>
      <c r="C18" s="60">
        <v>1580</v>
      </c>
      <c r="D18" s="61">
        <v>794</v>
      </c>
      <c r="E18" s="42">
        <v>7</v>
      </c>
      <c r="F18" s="42">
        <v>23</v>
      </c>
      <c r="G18" s="42">
        <v>53</v>
      </c>
      <c r="H18" s="42">
        <v>27</v>
      </c>
      <c r="I18" s="62">
        <v>240</v>
      </c>
      <c r="J18" s="63">
        <v>987</v>
      </c>
      <c r="K18" s="42">
        <v>353</v>
      </c>
      <c r="L18" s="21"/>
      <c r="M18" s="23"/>
      <c r="N18" s="42">
        <v>1570</v>
      </c>
      <c r="O18" s="42">
        <v>788</v>
      </c>
      <c r="P18" s="42">
        <v>13</v>
      </c>
      <c r="Q18" s="42">
        <v>12</v>
      </c>
      <c r="R18" s="42">
        <v>67</v>
      </c>
      <c r="S18" s="42">
        <v>47</v>
      </c>
      <c r="T18" s="45">
        <v>243</v>
      </c>
      <c r="U18" s="42">
        <v>987</v>
      </c>
      <c r="V18" s="42">
        <v>340</v>
      </c>
      <c r="W18" s="21"/>
      <c r="X18" s="23"/>
      <c r="Y18" s="42">
        <v>1549</v>
      </c>
      <c r="Z18" s="42">
        <v>773</v>
      </c>
      <c r="AA18" s="42">
        <v>13</v>
      </c>
      <c r="AB18" s="42">
        <v>17</v>
      </c>
      <c r="AC18" s="42">
        <v>32</v>
      </c>
      <c r="AD18" s="42">
        <v>33</v>
      </c>
      <c r="AE18" s="42">
        <v>244</v>
      </c>
      <c r="AF18" s="42">
        <v>984</v>
      </c>
      <c r="AG18" s="42">
        <v>321</v>
      </c>
      <c r="AH18" s="23"/>
      <c r="AI18" s="64">
        <v>1554</v>
      </c>
      <c r="AJ18" s="64">
        <v>781</v>
      </c>
      <c r="AK18" s="64">
        <v>11</v>
      </c>
      <c r="AL18" s="64">
        <v>21</v>
      </c>
      <c r="AM18" s="64">
        <v>53</v>
      </c>
      <c r="AN18" s="64">
        <v>46</v>
      </c>
      <c r="AO18" s="64">
        <v>251</v>
      </c>
      <c r="AP18" s="64">
        <v>992</v>
      </c>
      <c r="AQ18" s="64">
        <v>311</v>
      </c>
      <c r="AR18" s="23"/>
      <c r="AS18" s="64">
        <v>1557</v>
      </c>
      <c r="AT18" s="64">
        <v>781</v>
      </c>
      <c r="AU18" s="64">
        <v>14</v>
      </c>
      <c r="AV18" s="64">
        <v>18</v>
      </c>
      <c r="AW18" s="64">
        <v>48</v>
      </c>
      <c r="AX18" s="64">
        <v>41</v>
      </c>
      <c r="AY18" s="64">
        <v>257</v>
      </c>
      <c r="AZ18" s="64">
        <v>987</v>
      </c>
      <c r="BA18" s="64">
        <v>313</v>
      </c>
      <c r="BB18" s="23"/>
      <c r="BC18" s="64">
        <v>1554</v>
      </c>
      <c r="BD18" s="64">
        <v>773</v>
      </c>
      <c r="BE18" s="64">
        <v>20</v>
      </c>
      <c r="BF18" s="64">
        <v>14</v>
      </c>
      <c r="BG18" s="64">
        <v>69</v>
      </c>
      <c r="BH18" s="64">
        <v>54</v>
      </c>
      <c r="BI18" s="64">
        <v>245</v>
      </c>
      <c r="BJ18" s="64">
        <v>1007</v>
      </c>
      <c r="BK18" s="64">
        <v>302</v>
      </c>
    </row>
    <row r="19" spans="1:63" x14ac:dyDescent="0.25">
      <c r="A19" s="4">
        <v>589748</v>
      </c>
      <c r="B19" s="5" t="s">
        <v>34</v>
      </c>
      <c r="C19" s="60">
        <v>668</v>
      </c>
      <c r="D19" s="61">
        <v>323</v>
      </c>
      <c r="E19" s="42">
        <v>8</v>
      </c>
      <c r="F19" s="42">
        <v>5</v>
      </c>
      <c r="G19" s="42">
        <v>24</v>
      </c>
      <c r="H19" s="42">
        <v>27</v>
      </c>
      <c r="I19" s="62">
        <v>92</v>
      </c>
      <c r="J19" s="63">
        <v>433</v>
      </c>
      <c r="K19" s="42">
        <v>143</v>
      </c>
      <c r="L19" s="21"/>
      <c r="M19" s="23"/>
      <c r="N19" s="42">
        <v>668</v>
      </c>
      <c r="O19" s="42">
        <v>333</v>
      </c>
      <c r="P19" s="42">
        <v>6</v>
      </c>
      <c r="Q19" s="42">
        <v>8</v>
      </c>
      <c r="R19" s="42">
        <v>15</v>
      </c>
      <c r="S19" s="42">
        <v>12</v>
      </c>
      <c r="T19" s="45">
        <v>96</v>
      </c>
      <c r="U19" s="42">
        <v>433</v>
      </c>
      <c r="V19" s="42">
        <v>139</v>
      </c>
      <c r="W19" s="21"/>
      <c r="X19" s="23"/>
      <c r="Y19" s="42">
        <v>667</v>
      </c>
      <c r="Z19" s="42">
        <v>325</v>
      </c>
      <c r="AA19" s="42">
        <v>9</v>
      </c>
      <c r="AB19" s="42">
        <v>9</v>
      </c>
      <c r="AC19" s="42">
        <v>26</v>
      </c>
      <c r="AD19" s="42">
        <v>24</v>
      </c>
      <c r="AE19" s="42">
        <v>91</v>
      </c>
      <c r="AF19" s="42">
        <v>440</v>
      </c>
      <c r="AG19" s="42">
        <v>136</v>
      </c>
      <c r="AH19" s="23"/>
      <c r="AI19" s="64">
        <v>665</v>
      </c>
      <c r="AJ19" s="64">
        <v>321</v>
      </c>
      <c r="AK19" s="64">
        <v>6</v>
      </c>
      <c r="AL19" s="64">
        <v>12</v>
      </c>
      <c r="AM19" s="64">
        <v>25</v>
      </c>
      <c r="AN19" s="64">
        <v>19</v>
      </c>
      <c r="AO19" s="64">
        <v>85</v>
      </c>
      <c r="AP19" s="64">
        <v>440</v>
      </c>
      <c r="AQ19" s="64">
        <v>140</v>
      </c>
      <c r="AR19" s="23"/>
      <c r="AS19" s="64">
        <v>665</v>
      </c>
      <c r="AT19" s="64">
        <v>321</v>
      </c>
      <c r="AU19" s="64">
        <v>4</v>
      </c>
      <c r="AV19" s="64">
        <v>8</v>
      </c>
      <c r="AW19" s="64">
        <v>18</v>
      </c>
      <c r="AX19" s="64">
        <v>15</v>
      </c>
      <c r="AY19" s="64">
        <v>78</v>
      </c>
      <c r="AZ19" s="64">
        <v>442</v>
      </c>
      <c r="BA19" s="64">
        <v>145</v>
      </c>
      <c r="BB19" s="23"/>
      <c r="BC19" s="64">
        <v>666</v>
      </c>
      <c r="BD19" s="64">
        <v>323</v>
      </c>
      <c r="BE19" s="64">
        <v>3</v>
      </c>
      <c r="BF19" s="64">
        <v>9</v>
      </c>
      <c r="BG19" s="64">
        <v>12</v>
      </c>
      <c r="BH19" s="64">
        <v>14</v>
      </c>
      <c r="BI19" s="64">
        <v>79</v>
      </c>
      <c r="BJ19" s="64">
        <v>442</v>
      </c>
      <c r="BK19" s="64">
        <v>145</v>
      </c>
    </row>
    <row r="20" spans="1:63" x14ac:dyDescent="0.25">
      <c r="A20" s="4">
        <v>589802</v>
      </c>
      <c r="B20" s="5" t="s">
        <v>35</v>
      </c>
      <c r="C20" s="60">
        <v>466</v>
      </c>
      <c r="D20" s="61">
        <v>233</v>
      </c>
      <c r="E20" s="42">
        <v>2</v>
      </c>
      <c r="F20" s="42">
        <v>1</v>
      </c>
      <c r="G20" s="42">
        <v>16</v>
      </c>
      <c r="H20" s="42">
        <v>13</v>
      </c>
      <c r="I20" s="62">
        <v>63</v>
      </c>
      <c r="J20" s="63">
        <v>319</v>
      </c>
      <c r="K20" s="42">
        <v>84</v>
      </c>
      <c r="L20" s="21"/>
      <c r="M20" s="23"/>
      <c r="N20" s="42">
        <v>462</v>
      </c>
      <c r="O20" s="42">
        <v>233</v>
      </c>
      <c r="P20" s="42">
        <v>3</v>
      </c>
      <c r="Q20" s="42">
        <v>5</v>
      </c>
      <c r="R20" s="42">
        <v>17</v>
      </c>
      <c r="S20" s="42">
        <v>10</v>
      </c>
      <c r="T20" s="45">
        <v>65</v>
      </c>
      <c r="U20" s="42">
        <v>317</v>
      </c>
      <c r="V20" s="42">
        <v>80</v>
      </c>
      <c r="W20" s="21"/>
      <c r="X20" s="23"/>
      <c r="Y20" s="42">
        <v>457</v>
      </c>
      <c r="Z20" s="42">
        <v>233</v>
      </c>
      <c r="AA20" s="42">
        <v>5</v>
      </c>
      <c r="AB20" s="42">
        <v>4</v>
      </c>
      <c r="AC20" s="42">
        <v>9</v>
      </c>
      <c r="AD20" s="42">
        <v>18</v>
      </c>
      <c r="AE20" s="42">
        <v>64</v>
      </c>
      <c r="AF20" s="42">
        <v>311</v>
      </c>
      <c r="AG20" s="42">
        <v>82</v>
      </c>
      <c r="AH20" s="23"/>
      <c r="AI20" s="64">
        <v>465</v>
      </c>
      <c r="AJ20" s="64">
        <v>237</v>
      </c>
      <c r="AK20" s="64">
        <v>5</v>
      </c>
      <c r="AL20" s="64">
        <v>7</v>
      </c>
      <c r="AM20" s="64">
        <v>12</v>
      </c>
      <c r="AN20" s="64">
        <v>14</v>
      </c>
      <c r="AO20" s="64">
        <v>68</v>
      </c>
      <c r="AP20" s="64">
        <v>311</v>
      </c>
      <c r="AQ20" s="64">
        <v>86</v>
      </c>
      <c r="AR20" s="23"/>
      <c r="AS20" s="64">
        <v>469</v>
      </c>
      <c r="AT20" s="64">
        <v>239</v>
      </c>
      <c r="AU20" s="64">
        <v>1</v>
      </c>
      <c r="AV20" s="64">
        <v>5</v>
      </c>
      <c r="AW20" s="64">
        <v>8</v>
      </c>
      <c r="AX20" s="64">
        <v>17</v>
      </c>
      <c r="AY20" s="64">
        <v>70</v>
      </c>
      <c r="AZ20" s="64">
        <v>313</v>
      </c>
      <c r="BA20" s="64">
        <v>86</v>
      </c>
      <c r="BB20" s="23"/>
      <c r="BC20" s="64">
        <v>482</v>
      </c>
      <c r="BD20" s="64">
        <v>243</v>
      </c>
      <c r="BE20" s="64">
        <v>5</v>
      </c>
      <c r="BF20" s="64">
        <v>9</v>
      </c>
      <c r="BG20" s="64">
        <v>6</v>
      </c>
      <c r="BH20" s="64">
        <v>10</v>
      </c>
      <c r="BI20" s="64">
        <v>74</v>
      </c>
      <c r="BJ20" s="64">
        <v>317</v>
      </c>
      <c r="BK20" s="64">
        <v>91</v>
      </c>
    </row>
    <row r="21" spans="1:63" x14ac:dyDescent="0.25">
      <c r="A21" s="4">
        <v>589896</v>
      </c>
      <c r="B21" s="5" t="s">
        <v>36</v>
      </c>
      <c r="C21" s="60">
        <v>2311</v>
      </c>
      <c r="D21" s="61">
        <v>1175</v>
      </c>
      <c r="E21" s="42">
        <v>17</v>
      </c>
      <c r="F21" s="42">
        <v>27</v>
      </c>
      <c r="G21" s="42">
        <v>69</v>
      </c>
      <c r="H21" s="42">
        <v>52</v>
      </c>
      <c r="I21" s="62">
        <v>322</v>
      </c>
      <c r="J21" s="63">
        <v>1479</v>
      </c>
      <c r="K21" s="42">
        <v>510</v>
      </c>
      <c r="L21" s="21"/>
      <c r="M21" s="23"/>
      <c r="N21" s="42">
        <v>2304</v>
      </c>
      <c r="O21" s="42">
        <v>1168</v>
      </c>
      <c r="P21" s="42">
        <v>21</v>
      </c>
      <c r="Q21" s="42">
        <v>33</v>
      </c>
      <c r="R21" s="42">
        <v>81</v>
      </c>
      <c r="S21" s="42">
        <v>70</v>
      </c>
      <c r="T21" s="45">
        <v>332</v>
      </c>
      <c r="U21" s="42">
        <v>1479</v>
      </c>
      <c r="V21" s="42">
        <v>493</v>
      </c>
      <c r="W21" s="21"/>
      <c r="X21" s="23"/>
      <c r="Y21" s="42">
        <v>2305</v>
      </c>
      <c r="Z21" s="42">
        <v>1167</v>
      </c>
      <c r="AA21" s="42">
        <v>18</v>
      </c>
      <c r="AB21" s="42">
        <v>31</v>
      </c>
      <c r="AC21" s="42">
        <v>62</v>
      </c>
      <c r="AD21" s="42">
        <v>65</v>
      </c>
      <c r="AE21" s="42">
        <v>328</v>
      </c>
      <c r="AF21" s="42">
        <v>1490</v>
      </c>
      <c r="AG21" s="42">
        <v>487</v>
      </c>
      <c r="AH21" s="23"/>
      <c r="AI21" s="64">
        <v>2321</v>
      </c>
      <c r="AJ21" s="64">
        <v>1171</v>
      </c>
      <c r="AK21" s="64">
        <v>20</v>
      </c>
      <c r="AL21" s="64">
        <v>35</v>
      </c>
      <c r="AM21" s="64">
        <v>44</v>
      </c>
      <c r="AN21" s="64">
        <v>45</v>
      </c>
      <c r="AO21" s="64">
        <v>317</v>
      </c>
      <c r="AP21" s="64">
        <v>1538</v>
      </c>
      <c r="AQ21" s="64">
        <v>466</v>
      </c>
      <c r="AR21" s="23"/>
      <c r="AS21" s="64">
        <v>2337</v>
      </c>
      <c r="AT21" s="64">
        <v>1181</v>
      </c>
      <c r="AU21" s="64">
        <v>22</v>
      </c>
      <c r="AV21" s="64">
        <v>53</v>
      </c>
      <c r="AW21" s="64">
        <v>55</v>
      </c>
      <c r="AX21" s="64">
        <v>52</v>
      </c>
      <c r="AY21" s="64">
        <v>321</v>
      </c>
      <c r="AZ21" s="64">
        <v>1560</v>
      </c>
      <c r="BA21" s="64">
        <v>456</v>
      </c>
      <c r="BB21" s="23"/>
      <c r="BC21" s="64">
        <v>2365</v>
      </c>
      <c r="BD21" s="64">
        <v>1192</v>
      </c>
      <c r="BE21" s="64">
        <v>15</v>
      </c>
      <c r="BF21" s="64">
        <v>24</v>
      </c>
      <c r="BG21" s="64">
        <v>41</v>
      </c>
      <c r="BH21" s="64">
        <v>46</v>
      </c>
      <c r="BI21" s="64">
        <v>321</v>
      </c>
      <c r="BJ21" s="64">
        <v>1579</v>
      </c>
      <c r="BK21" s="64">
        <v>465</v>
      </c>
    </row>
    <row r="22" spans="1:63" x14ac:dyDescent="0.25">
      <c r="A22" s="4">
        <v>589918</v>
      </c>
      <c r="B22" s="5" t="s">
        <v>37</v>
      </c>
      <c r="C22" s="60">
        <v>306</v>
      </c>
      <c r="D22" s="61">
        <v>141</v>
      </c>
      <c r="E22" s="42">
        <v>4</v>
      </c>
      <c r="F22" s="42">
        <v>4</v>
      </c>
      <c r="G22" s="42">
        <v>5</v>
      </c>
      <c r="H22" s="42">
        <v>3</v>
      </c>
      <c r="I22" s="62">
        <v>49</v>
      </c>
      <c r="J22" s="63">
        <v>207</v>
      </c>
      <c r="K22" s="42">
        <v>50</v>
      </c>
      <c r="L22" s="21"/>
      <c r="M22" s="23"/>
      <c r="N22" s="42">
        <v>304</v>
      </c>
      <c r="O22" s="42">
        <v>140</v>
      </c>
      <c r="P22" s="42">
        <v>2</v>
      </c>
      <c r="Q22" s="42">
        <v>2</v>
      </c>
      <c r="R22" s="42">
        <v>13</v>
      </c>
      <c r="S22" s="42">
        <v>14</v>
      </c>
      <c r="T22" s="45">
        <v>52</v>
      </c>
      <c r="U22" s="42">
        <v>200</v>
      </c>
      <c r="V22" s="42">
        <v>52</v>
      </c>
      <c r="W22" s="21"/>
      <c r="X22" s="23"/>
      <c r="Y22" s="42">
        <v>305</v>
      </c>
      <c r="Z22" s="42">
        <v>139</v>
      </c>
      <c r="AA22" s="42">
        <v>6</v>
      </c>
      <c r="AB22" s="42">
        <v>2</v>
      </c>
      <c r="AC22" s="42">
        <v>13</v>
      </c>
      <c r="AD22" s="42">
        <v>7</v>
      </c>
      <c r="AE22" s="42">
        <v>53</v>
      </c>
      <c r="AF22" s="42">
        <v>203</v>
      </c>
      <c r="AG22" s="42">
        <v>49</v>
      </c>
      <c r="AH22" s="23"/>
      <c r="AI22" s="64">
        <v>295</v>
      </c>
      <c r="AJ22" s="64">
        <v>135</v>
      </c>
      <c r="AK22" s="64">
        <v>6</v>
      </c>
      <c r="AL22" s="64">
        <v>2</v>
      </c>
      <c r="AM22" s="64">
        <v>7</v>
      </c>
      <c r="AN22" s="64">
        <v>1</v>
      </c>
      <c r="AO22" s="64">
        <v>45</v>
      </c>
      <c r="AP22" s="64">
        <v>204</v>
      </c>
      <c r="AQ22" s="64">
        <v>46</v>
      </c>
      <c r="AR22" s="23"/>
      <c r="AS22" s="64">
        <v>285</v>
      </c>
      <c r="AT22" s="64">
        <v>131</v>
      </c>
      <c r="AU22" s="64">
        <v>6</v>
      </c>
      <c r="AV22" s="64">
        <v>4</v>
      </c>
      <c r="AW22" s="64">
        <v>13</v>
      </c>
      <c r="AX22" s="64">
        <v>2</v>
      </c>
      <c r="AY22" s="64">
        <v>41</v>
      </c>
      <c r="AZ22" s="64">
        <v>200</v>
      </c>
      <c r="BA22" s="64">
        <v>44</v>
      </c>
      <c r="BB22" s="23"/>
      <c r="BC22" s="64">
        <v>272</v>
      </c>
      <c r="BD22" s="64">
        <v>126</v>
      </c>
      <c r="BE22" s="64">
        <v>1</v>
      </c>
      <c r="BF22" s="64">
        <v>2</v>
      </c>
      <c r="BG22" s="64">
        <v>6</v>
      </c>
      <c r="BH22" s="64">
        <v>3</v>
      </c>
      <c r="BI22" s="64">
        <v>37</v>
      </c>
      <c r="BJ22" s="64">
        <v>191</v>
      </c>
      <c r="BK22" s="64">
        <v>44</v>
      </c>
    </row>
    <row r="23" spans="1:63" x14ac:dyDescent="0.25">
      <c r="A23" s="4">
        <v>589993</v>
      </c>
      <c r="B23" s="5" t="s">
        <v>38</v>
      </c>
      <c r="C23" s="60">
        <v>259</v>
      </c>
      <c r="D23" s="61">
        <v>126</v>
      </c>
      <c r="E23" s="42">
        <v>3</v>
      </c>
      <c r="F23" s="42">
        <v>2</v>
      </c>
      <c r="G23" s="42">
        <v>14</v>
      </c>
      <c r="H23" s="42">
        <v>9</v>
      </c>
      <c r="I23" s="62">
        <v>43</v>
      </c>
      <c r="J23" s="63">
        <v>158</v>
      </c>
      <c r="K23" s="42">
        <v>58</v>
      </c>
      <c r="L23" s="21"/>
      <c r="M23" s="23"/>
      <c r="N23" s="42">
        <v>253</v>
      </c>
      <c r="O23" s="42">
        <v>123</v>
      </c>
      <c r="P23" s="42">
        <v>5</v>
      </c>
      <c r="Q23" s="42">
        <v>3</v>
      </c>
      <c r="R23" s="42">
        <v>6</v>
      </c>
      <c r="S23" s="42">
        <v>7</v>
      </c>
      <c r="T23" s="45">
        <v>42</v>
      </c>
      <c r="U23" s="42">
        <v>158</v>
      </c>
      <c r="V23" s="42">
        <v>53</v>
      </c>
      <c r="W23" s="21"/>
      <c r="X23" s="23"/>
      <c r="Y23" s="42">
        <v>252</v>
      </c>
      <c r="Z23" s="42">
        <v>123</v>
      </c>
      <c r="AA23" s="42">
        <v>3</v>
      </c>
      <c r="AB23" s="42">
        <v>3</v>
      </c>
      <c r="AC23" s="42">
        <v>9</v>
      </c>
      <c r="AD23" s="42">
        <v>5</v>
      </c>
      <c r="AE23" s="42">
        <v>38</v>
      </c>
      <c r="AF23" s="42">
        <v>162</v>
      </c>
      <c r="AG23" s="42">
        <v>52</v>
      </c>
      <c r="AH23" s="23"/>
      <c r="AI23" s="64">
        <v>248</v>
      </c>
      <c r="AJ23" s="64">
        <v>118</v>
      </c>
      <c r="AK23" s="64">
        <v>2</v>
      </c>
      <c r="AL23" s="64">
        <v>4</v>
      </c>
      <c r="AM23" s="64">
        <v>3</v>
      </c>
      <c r="AN23" s="64">
        <v>3</v>
      </c>
      <c r="AO23" s="64">
        <v>33</v>
      </c>
      <c r="AP23" s="64">
        <v>166</v>
      </c>
      <c r="AQ23" s="64">
        <v>49</v>
      </c>
      <c r="AR23" s="23"/>
      <c r="AS23" s="64">
        <v>250</v>
      </c>
      <c r="AT23" s="64">
        <v>120</v>
      </c>
      <c r="AU23" s="64">
        <v>3</v>
      </c>
      <c r="AV23" s="64">
        <v>2</v>
      </c>
      <c r="AW23" s="64">
        <v>4</v>
      </c>
      <c r="AX23" s="64">
        <v>4</v>
      </c>
      <c r="AY23" s="64">
        <v>31</v>
      </c>
      <c r="AZ23" s="64">
        <v>168</v>
      </c>
      <c r="BA23" s="64">
        <v>51</v>
      </c>
      <c r="BB23" s="23"/>
      <c r="BC23" s="64">
        <v>249</v>
      </c>
      <c r="BD23" s="64">
        <v>122</v>
      </c>
      <c r="BE23" s="64">
        <v>1</v>
      </c>
      <c r="BF23" s="64">
        <v>4</v>
      </c>
      <c r="BG23" s="64">
        <v>4</v>
      </c>
      <c r="BH23" s="64">
        <v>7</v>
      </c>
      <c r="BI23" s="64">
        <v>29</v>
      </c>
      <c r="BJ23" s="64">
        <v>172</v>
      </c>
      <c r="BK23" s="64">
        <v>48</v>
      </c>
    </row>
    <row r="24" spans="1:63" x14ac:dyDescent="0.25">
      <c r="A24" s="4">
        <v>590061</v>
      </c>
      <c r="B24" s="5" t="s">
        <v>39</v>
      </c>
      <c r="C24" s="60">
        <v>162</v>
      </c>
      <c r="D24" s="61">
        <v>86</v>
      </c>
      <c r="E24" s="42">
        <v>3</v>
      </c>
      <c r="F24" s="42">
        <v>3</v>
      </c>
      <c r="G24" s="42">
        <v>9</v>
      </c>
      <c r="H24" s="42">
        <v>2</v>
      </c>
      <c r="I24" s="62">
        <v>30</v>
      </c>
      <c r="J24" s="63">
        <v>99</v>
      </c>
      <c r="K24" s="42">
        <v>33</v>
      </c>
      <c r="L24" s="21"/>
      <c r="M24" s="23"/>
      <c r="N24" s="42">
        <v>155</v>
      </c>
      <c r="O24" s="42">
        <v>82</v>
      </c>
      <c r="P24" s="42">
        <v>2</v>
      </c>
      <c r="Q24" s="42">
        <v>1</v>
      </c>
      <c r="R24" s="42">
        <v>1</v>
      </c>
      <c r="S24" s="42">
        <v>4</v>
      </c>
      <c r="T24" s="45">
        <v>28</v>
      </c>
      <c r="U24" s="42">
        <v>94</v>
      </c>
      <c r="V24" s="42">
        <v>33</v>
      </c>
      <c r="W24" s="21"/>
      <c r="X24" s="23"/>
      <c r="Y24" s="42">
        <v>157</v>
      </c>
      <c r="Z24" s="42">
        <v>83</v>
      </c>
      <c r="AA24" s="42">
        <v>1</v>
      </c>
      <c r="AB24" s="42">
        <v>2</v>
      </c>
      <c r="AC24" s="42">
        <v>5</v>
      </c>
      <c r="AD24" s="42">
        <v>3</v>
      </c>
      <c r="AE24" s="42">
        <v>28</v>
      </c>
      <c r="AF24" s="42">
        <v>97</v>
      </c>
      <c r="AG24" s="42">
        <v>32</v>
      </c>
      <c r="AH24" s="23"/>
      <c r="AI24" s="64">
        <v>156</v>
      </c>
      <c r="AJ24" s="64">
        <v>83</v>
      </c>
      <c r="AK24" s="64">
        <v>1</v>
      </c>
      <c r="AL24" s="64">
        <v>5</v>
      </c>
      <c r="AM24" s="64">
        <v>5</v>
      </c>
      <c r="AN24" s="64">
        <v>3</v>
      </c>
      <c r="AO24" s="64">
        <v>27</v>
      </c>
      <c r="AP24" s="64">
        <v>97</v>
      </c>
      <c r="AQ24" s="64">
        <v>32</v>
      </c>
      <c r="AR24" s="23"/>
      <c r="AS24" s="64">
        <v>158</v>
      </c>
      <c r="AT24" s="64">
        <v>86</v>
      </c>
      <c r="AU24" s="64">
        <v>2</v>
      </c>
      <c r="AV24" s="64">
        <v>3</v>
      </c>
      <c r="AW24" s="64">
        <v>3</v>
      </c>
      <c r="AX24" s="64">
        <v>5</v>
      </c>
      <c r="AY24" s="64">
        <v>26</v>
      </c>
      <c r="AZ24" s="64">
        <v>98</v>
      </c>
      <c r="BA24" s="64">
        <v>34</v>
      </c>
      <c r="BB24" s="23"/>
      <c r="BC24" s="64">
        <v>161</v>
      </c>
      <c r="BD24" s="64">
        <v>88</v>
      </c>
      <c r="BE24" s="64">
        <v>1</v>
      </c>
      <c r="BF24" s="64">
        <v>1</v>
      </c>
      <c r="BG24" s="64">
        <v>9</v>
      </c>
      <c r="BH24" s="64">
        <v>4</v>
      </c>
      <c r="BI24" s="64">
        <v>25</v>
      </c>
      <c r="BJ24" s="64">
        <v>104</v>
      </c>
      <c r="BK24" s="64">
        <v>32</v>
      </c>
    </row>
    <row r="25" spans="1:63" x14ac:dyDescent="0.25">
      <c r="A25" s="4">
        <v>590126</v>
      </c>
      <c r="B25" s="5" t="s">
        <v>40</v>
      </c>
      <c r="C25" s="60">
        <v>1395</v>
      </c>
      <c r="D25" s="61">
        <v>714</v>
      </c>
      <c r="E25" s="42">
        <v>21</v>
      </c>
      <c r="F25" s="42">
        <v>13</v>
      </c>
      <c r="G25" s="42">
        <v>54</v>
      </c>
      <c r="H25" s="42">
        <v>33</v>
      </c>
      <c r="I25" s="62">
        <v>258</v>
      </c>
      <c r="J25" s="63">
        <v>904</v>
      </c>
      <c r="K25" s="42">
        <v>233</v>
      </c>
      <c r="L25" s="21"/>
      <c r="M25" s="23"/>
      <c r="N25" s="42">
        <v>1366</v>
      </c>
      <c r="O25" s="42">
        <v>695</v>
      </c>
      <c r="P25" s="42">
        <v>17</v>
      </c>
      <c r="Q25" s="42">
        <v>12</v>
      </c>
      <c r="R25" s="42">
        <v>44</v>
      </c>
      <c r="S25" s="42">
        <v>47</v>
      </c>
      <c r="T25" s="45">
        <v>234</v>
      </c>
      <c r="U25" s="42">
        <v>902</v>
      </c>
      <c r="V25" s="42">
        <v>230</v>
      </c>
      <c r="W25" s="21"/>
      <c r="X25" s="23"/>
      <c r="Y25" s="42">
        <v>1364</v>
      </c>
      <c r="Z25" s="42">
        <v>692</v>
      </c>
      <c r="AA25" s="42">
        <v>13</v>
      </c>
      <c r="AB25" s="42">
        <v>15</v>
      </c>
      <c r="AC25" s="42">
        <v>39</v>
      </c>
      <c r="AD25" s="42">
        <v>44</v>
      </c>
      <c r="AE25" s="42">
        <v>240</v>
      </c>
      <c r="AF25" s="42">
        <v>895</v>
      </c>
      <c r="AG25" s="42">
        <v>229</v>
      </c>
      <c r="AH25" s="23"/>
      <c r="AI25" s="64">
        <v>1371</v>
      </c>
      <c r="AJ25" s="64">
        <v>690</v>
      </c>
      <c r="AK25" s="64">
        <v>13</v>
      </c>
      <c r="AL25" s="64">
        <v>14</v>
      </c>
      <c r="AM25" s="64">
        <v>45</v>
      </c>
      <c r="AN25" s="64">
        <v>44</v>
      </c>
      <c r="AO25" s="64">
        <v>234</v>
      </c>
      <c r="AP25" s="64">
        <v>908</v>
      </c>
      <c r="AQ25" s="64">
        <v>229</v>
      </c>
      <c r="AR25" s="23"/>
      <c r="AS25" s="64">
        <v>1371</v>
      </c>
      <c r="AT25" s="64">
        <v>688</v>
      </c>
      <c r="AU25" s="64">
        <v>20</v>
      </c>
      <c r="AV25" s="64">
        <v>9</v>
      </c>
      <c r="AW25" s="64">
        <v>28</v>
      </c>
      <c r="AX25" s="64">
        <v>33</v>
      </c>
      <c r="AY25" s="64">
        <v>224</v>
      </c>
      <c r="AZ25" s="64">
        <v>925</v>
      </c>
      <c r="BA25" s="64">
        <v>222</v>
      </c>
      <c r="BB25" s="23"/>
      <c r="BC25" s="64">
        <v>1365</v>
      </c>
      <c r="BD25" s="64">
        <v>684</v>
      </c>
      <c r="BE25" s="64">
        <v>17</v>
      </c>
      <c r="BF25" s="64">
        <v>12</v>
      </c>
      <c r="BG25" s="64">
        <v>25</v>
      </c>
      <c r="BH25" s="64">
        <v>31</v>
      </c>
      <c r="BI25" s="64">
        <v>210</v>
      </c>
      <c r="BJ25" s="64">
        <v>942</v>
      </c>
      <c r="BK25" s="64">
        <v>213</v>
      </c>
    </row>
    <row r="26" spans="1:63" x14ac:dyDescent="0.25">
      <c r="A26" s="4">
        <v>590142</v>
      </c>
      <c r="B26" s="5" t="s">
        <v>41</v>
      </c>
      <c r="C26" s="60">
        <v>553</v>
      </c>
      <c r="D26" s="61">
        <v>282</v>
      </c>
      <c r="E26" s="42">
        <v>9</v>
      </c>
      <c r="F26" s="42">
        <v>1</v>
      </c>
      <c r="G26" s="42">
        <v>11</v>
      </c>
      <c r="H26" s="42">
        <v>10</v>
      </c>
      <c r="I26" s="62">
        <v>108</v>
      </c>
      <c r="J26" s="63">
        <v>341</v>
      </c>
      <c r="K26" s="42">
        <v>104</v>
      </c>
      <c r="L26" s="21"/>
      <c r="M26" s="23"/>
      <c r="N26" s="42">
        <v>544</v>
      </c>
      <c r="O26" s="42">
        <v>271</v>
      </c>
      <c r="P26" s="42">
        <v>6</v>
      </c>
      <c r="Q26" s="42">
        <v>6</v>
      </c>
      <c r="R26" s="42">
        <v>22</v>
      </c>
      <c r="S26" s="42">
        <v>13</v>
      </c>
      <c r="T26" s="45">
        <v>105</v>
      </c>
      <c r="U26" s="42">
        <v>343</v>
      </c>
      <c r="V26" s="42">
        <v>96</v>
      </c>
      <c r="W26" s="21"/>
      <c r="X26" s="23"/>
      <c r="Y26" s="42">
        <v>535</v>
      </c>
      <c r="Z26" s="42">
        <v>267</v>
      </c>
      <c r="AA26" s="42">
        <v>9</v>
      </c>
      <c r="AB26" s="42">
        <v>4</v>
      </c>
      <c r="AC26" s="42">
        <v>40</v>
      </c>
      <c r="AD26" s="42">
        <v>23</v>
      </c>
      <c r="AE26" s="42">
        <v>104</v>
      </c>
      <c r="AF26" s="42">
        <v>337</v>
      </c>
      <c r="AG26" s="42">
        <v>94</v>
      </c>
      <c r="AH26" s="23"/>
      <c r="AI26" s="64">
        <v>513</v>
      </c>
      <c r="AJ26" s="64">
        <v>257</v>
      </c>
      <c r="AK26" s="64">
        <v>4</v>
      </c>
      <c r="AL26" s="64">
        <v>5</v>
      </c>
      <c r="AM26" s="64">
        <v>15</v>
      </c>
      <c r="AN26" s="64">
        <v>17</v>
      </c>
      <c r="AO26" s="64">
        <v>101</v>
      </c>
      <c r="AP26" s="64">
        <v>323</v>
      </c>
      <c r="AQ26" s="64">
        <v>89</v>
      </c>
      <c r="AR26" s="23"/>
      <c r="AS26" s="64">
        <v>516</v>
      </c>
      <c r="AT26" s="64">
        <v>261</v>
      </c>
      <c r="AU26" s="64">
        <v>5</v>
      </c>
      <c r="AV26" s="64">
        <v>10</v>
      </c>
      <c r="AW26" s="64">
        <v>24</v>
      </c>
      <c r="AX26" s="64">
        <v>13</v>
      </c>
      <c r="AY26" s="64">
        <v>100</v>
      </c>
      <c r="AZ26" s="64">
        <v>328</v>
      </c>
      <c r="BA26" s="64">
        <v>88</v>
      </c>
      <c r="BB26" s="23"/>
      <c r="BC26" s="64">
        <v>510</v>
      </c>
      <c r="BD26" s="64">
        <v>257</v>
      </c>
      <c r="BE26" s="64">
        <v>7</v>
      </c>
      <c r="BF26" s="64">
        <v>2</v>
      </c>
      <c r="BG26" s="64">
        <v>20</v>
      </c>
      <c r="BH26" s="64">
        <v>9</v>
      </c>
      <c r="BI26" s="64">
        <v>90</v>
      </c>
      <c r="BJ26" s="64">
        <v>328</v>
      </c>
      <c r="BK26" s="64">
        <v>92</v>
      </c>
    </row>
    <row r="27" spans="1:63" x14ac:dyDescent="0.25">
      <c r="A27" s="4">
        <v>590177</v>
      </c>
      <c r="B27" s="5" t="s">
        <v>42</v>
      </c>
      <c r="C27" s="60">
        <v>601</v>
      </c>
      <c r="D27" s="61">
        <v>298</v>
      </c>
      <c r="E27" s="42">
        <v>5</v>
      </c>
      <c r="F27" s="42">
        <v>9</v>
      </c>
      <c r="G27" s="42">
        <v>21</v>
      </c>
      <c r="H27" s="42">
        <v>18</v>
      </c>
      <c r="I27" s="62">
        <v>78</v>
      </c>
      <c r="J27" s="63">
        <v>406</v>
      </c>
      <c r="K27" s="42">
        <v>117</v>
      </c>
      <c r="L27" s="21"/>
      <c r="M27" s="23"/>
      <c r="N27" s="42">
        <v>602</v>
      </c>
      <c r="O27" s="42">
        <v>301</v>
      </c>
      <c r="P27" s="42">
        <v>7</v>
      </c>
      <c r="Q27" s="42">
        <v>5</v>
      </c>
      <c r="R27" s="42">
        <v>15</v>
      </c>
      <c r="S27" s="42">
        <v>13</v>
      </c>
      <c r="T27" s="45">
        <v>79</v>
      </c>
      <c r="U27" s="42">
        <v>406</v>
      </c>
      <c r="V27" s="42">
        <v>117</v>
      </c>
      <c r="W27" s="21"/>
      <c r="X27" s="23"/>
      <c r="Y27" s="42">
        <v>598</v>
      </c>
      <c r="Z27" s="42">
        <v>296</v>
      </c>
      <c r="AA27" s="42">
        <v>0</v>
      </c>
      <c r="AB27" s="42">
        <v>8</v>
      </c>
      <c r="AC27" s="42">
        <v>8</v>
      </c>
      <c r="AD27" s="42">
        <v>8</v>
      </c>
      <c r="AE27" s="42">
        <v>79</v>
      </c>
      <c r="AF27" s="42">
        <v>401</v>
      </c>
      <c r="AG27" s="42">
        <v>118</v>
      </c>
      <c r="AH27" s="23"/>
      <c r="AI27" s="64">
        <v>606</v>
      </c>
      <c r="AJ27" s="64">
        <v>303</v>
      </c>
      <c r="AK27" s="64">
        <v>7</v>
      </c>
      <c r="AL27" s="64">
        <v>8</v>
      </c>
      <c r="AM27" s="64">
        <v>12</v>
      </c>
      <c r="AN27" s="64">
        <v>16</v>
      </c>
      <c r="AO27" s="64">
        <v>87</v>
      </c>
      <c r="AP27" s="64">
        <v>401</v>
      </c>
      <c r="AQ27" s="64">
        <v>118</v>
      </c>
      <c r="AR27" s="23"/>
      <c r="AS27" s="64">
        <v>611</v>
      </c>
      <c r="AT27" s="64">
        <v>307</v>
      </c>
      <c r="AU27" s="64">
        <v>4</v>
      </c>
      <c r="AV27" s="64">
        <v>8</v>
      </c>
      <c r="AW27" s="64">
        <v>21</v>
      </c>
      <c r="AX27" s="64">
        <v>10</v>
      </c>
      <c r="AY27" s="64">
        <v>95</v>
      </c>
      <c r="AZ27" s="64">
        <v>399</v>
      </c>
      <c r="BA27" s="64">
        <v>117</v>
      </c>
      <c r="BB27" s="23"/>
      <c r="BC27" s="64">
        <v>604</v>
      </c>
      <c r="BD27" s="64">
        <v>299</v>
      </c>
      <c r="BE27" s="64">
        <v>5</v>
      </c>
      <c r="BF27" s="64">
        <v>2</v>
      </c>
      <c r="BG27" s="64">
        <v>15</v>
      </c>
      <c r="BH27" s="64">
        <v>21</v>
      </c>
      <c r="BI27" s="64">
        <v>88</v>
      </c>
      <c r="BJ27" s="64">
        <v>400</v>
      </c>
      <c r="BK27" s="64">
        <v>116</v>
      </c>
    </row>
    <row r="28" spans="1:63" x14ac:dyDescent="0.25">
      <c r="A28" s="4">
        <v>590185</v>
      </c>
      <c r="B28" s="5" t="s">
        <v>43</v>
      </c>
      <c r="C28" s="60">
        <v>1740</v>
      </c>
      <c r="D28" s="61">
        <v>877</v>
      </c>
      <c r="E28" s="42">
        <v>24</v>
      </c>
      <c r="F28" s="42">
        <v>11</v>
      </c>
      <c r="G28" s="42">
        <v>53</v>
      </c>
      <c r="H28" s="42">
        <v>49</v>
      </c>
      <c r="I28" s="62">
        <v>330</v>
      </c>
      <c r="J28" s="63">
        <v>1104</v>
      </c>
      <c r="K28" s="42">
        <v>306</v>
      </c>
      <c r="L28" s="21" t="s">
        <v>132</v>
      </c>
      <c r="M28" s="23"/>
      <c r="N28" s="42">
        <v>1723</v>
      </c>
      <c r="O28" s="42">
        <v>866</v>
      </c>
      <c r="P28" s="42">
        <v>21</v>
      </c>
      <c r="Q28" s="42">
        <v>15</v>
      </c>
      <c r="R28" s="42">
        <v>36</v>
      </c>
      <c r="S28" s="42">
        <v>43</v>
      </c>
      <c r="T28" s="45">
        <v>318</v>
      </c>
      <c r="U28" s="42">
        <v>1117</v>
      </c>
      <c r="V28" s="42">
        <v>288</v>
      </c>
      <c r="W28" s="21"/>
      <c r="X28" s="23"/>
      <c r="Y28" s="42">
        <v>1724</v>
      </c>
      <c r="Z28" s="42">
        <v>864</v>
      </c>
      <c r="AA28" s="42">
        <v>23</v>
      </c>
      <c r="AB28" s="42">
        <v>20</v>
      </c>
      <c r="AC28" s="42">
        <v>57</v>
      </c>
      <c r="AD28" s="42">
        <v>44</v>
      </c>
      <c r="AE28" s="42">
        <v>319</v>
      </c>
      <c r="AF28" s="42">
        <v>1126</v>
      </c>
      <c r="AG28" s="42">
        <v>279</v>
      </c>
      <c r="AH28" s="23"/>
      <c r="AI28" s="64">
        <v>1708</v>
      </c>
      <c r="AJ28" s="64">
        <v>861</v>
      </c>
      <c r="AK28" s="64">
        <v>19</v>
      </c>
      <c r="AL28" s="64">
        <v>10</v>
      </c>
      <c r="AM28" s="64">
        <v>46</v>
      </c>
      <c r="AN28" s="64">
        <v>60</v>
      </c>
      <c r="AO28" s="64">
        <v>309</v>
      </c>
      <c r="AP28" s="64">
        <v>1125</v>
      </c>
      <c r="AQ28" s="64">
        <v>274</v>
      </c>
      <c r="AR28" s="23"/>
      <c r="AS28" s="64">
        <v>1713</v>
      </c>
      <c r="AT28" s="64">
        <v>864</v>
      </c>
      <c r="AU28" s="64">
        <v>15</v>
      </c>
      <c r="AV28" s="64">
        <v>24</v>
      </c>
      <c r="AW28" s="64">
        <v>57</v>
      </c>
      <c r="AX28" s="64">
        <v>61</v>
      </c>
      <c r="AY28" s="64">
        <v>320</v>
      </c>
      <c r="AZ28" s="64">
        <v>1119</v>
      </c>
      <c r="BA28" s="64">
        <v>274</v>
      </c>
      <c r="BB28" s="23"/>
      <c r="BC28" s="64">
        <v>1726</v>
      </c>
      <c r="BD28" s="64">
        <v>871</v>
      </c>
      <c r="BE28" s="64">
        <v>27</v>
      </c>
      <c r="BF28" s="64">
        <v>21</v>
      </c>
      <c r="BG28" s="64">
        <v>63</v>
      </c>
      <c r="BH28" s="64">
        <v>44</v>
      </c>
      <c r="BI28" s="64">
        <v>327</v>
      </c>
      <c r="BJ28" s="64">
        <v>1124</v>
      </c>
      <c r="BK28" s="64">
        <v>275</v>
      </c>
    </row>
    <row r="29" spans="1:63" x14ac:dyDescent="0.25">
      <c r="A29" s="4">
        <v>590215</v>
      </c>
      <c r="B29" s="5" t="s">
        <v>44</v>
      </c>
      <c r="C29" s="60">
        <v>486</v>
      </c>
      <c r="D29" s="61">
        <v>246</v>
      </c>
      <c r="E29" s="42">
        <v>3</v>
      </c>
      <c r="F29" s="42">
        <v>3</v>
      </c>
      <c r="G29" s="42">
        <v>17</v>
      </c>
      <c r="H29" s="42">
        <v>17</v>
      </c>
      <c r="I29" s="62">
        <v>77</v>
      </c>
      <c r="J29" s="63">
        <v>328</v>
      </c>
      <c r="K29" s="42">
        <v>81</v>
      </c>
      <c r="L29" s="21"/>
      <c r="M29" s="23"/>
      <c r="N29" s="42">
        <v>486</v>
      </c>
      <c r="O29" s="42">
        <v>250</v>
      </c>
      <c r="P29" s="42">
        <v>7</v>
      </c>
      <c r="Q29" s="42">
        <v>3</v>
      </c>
      <c r="R29" s="42">
        <v>17</v>
      </c>
      <c r="S29" s="42">
        <v>20</v>
      </c>
      <c r="T29" s="45">
        <v>78</v>
      </c>
      <c r="U29" s="42">
        <v>334</v>
      </c>
      <c r="V29" s="42">
        <v>74</v>
      </c>
      <c r="W29" s="21"/>
      <c r="X29" s="23"/>
      <c r="Y29" s="42">
        <v>485</v>
      </c>
      <c r="Z29" s="42">
        <v>251</v>
      </c>
      <c r="AA29" s="42">
        <v>5</v>
      </c>
      <c r="AB29" s="42">
        <v>6</v>
      </c>
      <c r="AC29" s="42">
        <v>10</v>
      </c>
      <c r="AD29" s="42">
        <v>14</v>
      </c>
      <c r="AE29" s="42">
        <v>77</v>
      </c>
      <c r="AF29" s="42">
        <v>334</v>
      </c>
      <c r="AG29" s="42">
        <v>74</v>
      </c>
      <c r="AH29" s="23"/>
      <c r="AI29" s="64">
        <v>490</v>
      </c>
      <c r="AJ29" s="64">
        <v>255</v>
      </c>
      <c r="AK29" s="64">
        <v>6</v>
      </c>
      <c r="AL29" s="64">
        <v>2</v>
      </c>
      <c r="AM29" s="64">
        <v>18</v>
      </c>
      <c r="AN29" s="64">
        <v>18</v>
      </c>
      <c r="AO29" s="64">
        <v>80</v>
      </c>
      <c r="AP29" s="64">
        <v>333</v>
      </c>
      <c r="AQ29" s="64">
        <v>77</v>
      </c>
      <c r="AR29" s="23"/>
      <c r="AS29" s="64">
        <v>486</v>
      </c>
      <c r="AT29" s="64">
        <v>253</v>
      </c>
      <c r="AU29" s="64">
        <v>4</v>
      </c>
      <c r="AV29" s="64">
        <v>6</v>
      </c>
      <c r="AW29" s="64">
        <v>14</v>
      </c>
      <c r="AX29" s="64">
        <v>22</v>
      </c>
      <c r="AY29" s="64">
        <v>78</v>
      </c>
      <c r="AZ29" s="64">
        <v>334</v>
      </c>
      <c r="BA29" s="64">
        <v>74</v>
      </c>
      <c r="BB29" s="23"/>
      <c r="BC29" s="64">
        <v>496</v>
      </c>
      <c r="BD29" s="64">
        <v>258</v>
      </c>
      <c r="BE29" s="64">
        <v>5</v>
      </c>
      <c r="BF29" s="64">
        <v>1</v>
      </c>
      <c r="BG29" s="64">
        <v>11</v>
      </c>
      <c r="BH29" s="64">
        <v>23</v>
      </c>
      <c r="BI29" s="64">
        <v>77</v>
      </c>
      <c r="BJ29" s="64">
        <v>347</v>
      </c>
      <c r="BK29" s="64">
        <v>72</v>
      </c>
    </row>
    <row r="30" spans="1:63" s="66" customFormat="1" x14ac:dyDescent="0.25">
      <c r="A30" s="47" t="s">
        <v>16</v>
      </c>
      <c r="B30" s="47"/>
      <c r="C30" s="46">
        <f>SUM(C2:C29)</f>
        <v>21336</v>
      </c>
      <c r="D30" s="46">
        <f t="shared" ref="D30:K30" si="0">SUM(D2:D29)</f>
        <v>10667</v>
      </c>
      <c r="E30" s="46">
        <f t="shared" si="0"/>
        <v>217</v>
      </c>
      <c r="F30" s="46">
        <f t="shared" si="0"/>
        <v>204</v>
      </c>
      <c r="G30" s="46">
        <f t="shared" si="0"/>
        <v>710</v>
      </c>
      <c r="H30" s="46">
        <f t="shared" si="0"/>
        <v>532</v>
      </c>
      <c r="I30" s="46">
        <f t="shared" si="0"/>
        <v>3543</v>
      </c>
      <c r="J30" s="46">
        <f t="shared" si="0"/>
        <v>13717</v>
      </c>
      <c r="K30" s="46">
        <f t="shared" si="0"/>
        <v>4076</v>
      </c>
      <c r="L30" s="38"/>
      <c r="M30" s="44"/>
      <c r="N30" s="65">
        <f>SUM(N2:N29)</f>
        <v>21145</v>
      </c>
      <c r="O30" s="65">
        <f t="shared" ref="O30:V30" si="1">SUM(O2:O29)</f>
        <v>10580</v>
      </c>
      <c r="P30" s="65">
        <f t="shared" si="1"/>
        <v>220</v>
      </c>
      <c r="Q30" s="65">
        <f t="shared" si="1"/>
        <v>218</v>
      </c>
      <c r="R30" s="65">
        <f t="shared" si="1"/>
        <v>712</v>
      </c>
      <c r="S30" s="65">
        <f t="shared" si="1"/>
        <v>618</v>
      </c>
      <c r="T30" s="65">
        <f t="shared" si="1"/>
        <v>3485</v>
      </c>
      <c r="U30" s="65">
        <f t="shared" si="1"/>
        <v>13702</v>
      </c>
      <c r="V30" s="65">
        <f t="shared" si="1"/>
        <v>3958</v>
      </c>
      <c r="W30" s="39"/>
      <c r="X30" s="44"/>
      <c r="Y30" s="65">
        <f>SUM(Y2:Y29)</f>
        <v>21049</v>
      </c>
      <c r="Z30" s="65">
        <f t="shared" ref="Z30:AG30" si="2">SUM(Z2:Z29)</f>
        <v>10513</v>
      </c>
      <c r="AA30" s="65">
        <f t="shared" si="2"/>
        <v>234</v>
      </c>
      <c r="AB30" s="65">
        <f t="shared" si="2"/>
        <v>222</v>
      </c>
      <c r="AC30" s="65">
        <f t="shared" si="2"/>
        <v>705</v>
      </c>
      <c r="AD30" s="65">
        <f t="shared" si="2"/>
        <v>576</v>
      </c>
      <c r="AE30" s="65">
        <f t="shared" si="2"/>
        <v>3429</v>
      </c>
      <c r="AF30" s="65">
        <f t="shared" si="2"/>
        <v>13730</v>
      </c>
      <c r="AG30" s="65">
        <f t="shared" si="2"/>
        <v>3890</v>
      </c>
      <c r="AH30" s="44"/>
      <c r="AI30" s="46">
        <f>SUM(AI2:AI29)</f>
        <v>20908</v>
      </c>
      <c r="AJ30" s="46">
        <f t="shared" ref="AJ30:AQ30" si="3">SUM(AJ2:AJ29)</f>
        <v>10453</v>
      </c>
      <c r="AK30" s="46">
        <f t="shared" si="3"/>
        <v>212</v>
      </c>
      <c r="AL30" s="46">
        <f t="shared" si="3"/>
        <v>235</v>
      </c>
      <c r="AM30" s="46">
        <f t="shared" si="3"/>
        <v>623</v>
      </c>
      <c r="AN30" s="46">
        <f t="shared" si="3"/>
        <v>564</v>
      </c>
      <c r="AO30" s="46">
        <f t="shared" si="3"/>
        <v>3321</v>
      </c>
      <c r="AP30" s="46">
        <f t="shared" si="3"/>
        <v>13765</v>
      </c>
      <c r="AQ30" s="46">
        <f t="shared" si="3"/>
        <v>3822</v>
      </c>
      <c r="AR30" s="44"/>
      <c r="AS30" s="46">
        <f>SUM(AS2:AS29)</f>
        <v>20871</v>
      </c>
      <c r="AT30" s="46">
        <f t="shared" ref="AT30:BA30" si="4">SUM(AT2:AT29)</f>
        <v>10452</v>
      </c>
      <c r="AU30" s="46">
        <f t="shared" si="4"/>
        <v>218</v>
      </c>
      <c r="AV30" s="46">
        <f t="shared" si="4"/>
        <v>261</v>
      </c>
      <c r="AW30" s="46">
        <f t="shared" si="4"/>
        <v>595</v>
      </c>
      <c r="AX30" s="46">
        <f t="shared" si="4"/>
        <v>562</v>
      </c>
      <c r="AY30" s="46">
        <f t="shared" si="4"/>
        <v>3299</v>
      </c>
      <c r="AZ30" s="46">
        <f t="shared" si="4"/>
        <v>13827</v>
      </c>
      <c r="BA30" s="46">
        <f t="shared" si="4"/>
        <v>3745</v>
      </c>
      <c r="BB30" s="44"/>
      <c r="BC30" s="46">
        <f>SUM(BC2:BC29)</f>
        <v>20881</v>
      </c>
      <c r="BD30" s="46">
        <f t="shared" ref="BD30:BK30" si="5">SUM(BD2:BD29)</f>
        <v>10487</v>
      </c>
      <c r="BE30" s="46">
        <f t="shared" si="5"/>
        <v>219</v>
      </c>
      <c r="BF30" s="46">
        <f t="shared" si="5"/>
        <v>187</v>
      </c>
      <c r="BG30" s="46">
        <f t="shared" si="5"/>
        <v>587</v>
      </c>
      <c r="BH30" s="46">
        <f t="shared" si="5"/>
        <v>503</v>
      </c>
      <c r="BI30" s="46">
        <f t="shared" si="5"/>
        <v>3237</v>
      </c>
      <c r="BJ30" s="46">
        <f t="shared" si="5"/>
        <v>13953</v>
      </c>
      <c r="BK30" s="46">
        <f t="shared" si="5"/>
        <v>3691</v>
      </c>
    </row>
    <row r="31" spans="1:63" s="66" customFormat="1" x14ac:dyDescent="0.25">
      <c r="A31" s="67"/>
      <c r="B31" s="67"/>
      <c r="C31" s="46"/>
      <c r="D31" s="46"/>
      <c r="E31" s="46"/>
      <c r="F31" s="46"/>
      <c r="G31" s="46"/>
      <c r="H31" s="46"/>
      <c r="I31" s="46"/>
      <c r="J31" s="46"/>
      <c r="K31" s="46"/>
      <c r="L31" s="38"/>
      <c r="M31" s="44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44"/>
      <c r="Y31" s="65"/>
      <c r="Z31" s="65"/>
      <c r="AA31" s="65"/>
      <c r="AB31" s="65"/>
      <c r="AC31" s="65"/>
      <c r="AD31" s="65"/>
      <c r="AE31" s="65"/>
      <c r="AF31" s="65"/>
      <c r="AG31" s="65"/>
      <c r="AH31" s="44"/>
      <c r="AI31" s="46"/>
      <c r="AJ31" s="46"/>
      <c r="AK31" s="46"/>
      <c r="AL31" s="46"/>
      <c r="AM31" s="46"/>
      <c r="AN31" s="46"/>
      <c r="AO31" s="46"/>
      <c r="AP31" s="46"/>
      <c r="AQ31" s="46"/>
      <c r="AR31" s="44"/>
      <c r="AS31" s="46"/>
      <c r="AT31" s="46"/>
      <c r="AU31" s="46"/>
      <c r="AV31" s="46"/>
      <c r="AW31" s="46"/>
      <c r="AX31" s="46"/>
      <c r="AY31" s="46"/>
      <c r="AZ31" s="46"/>
      <c r="BA31" s="46"/>
      <c r="BB31" s="44"/>
      <c r="BC31" s="46"/>
      <c r="BD31" s="46"/>
      <c r="BE31" s="46"/>
      <c r="BF31" s="46"/>
      <c r="BG31" s="46"/>
      <c r="BH31" s="46"/>
      <c r="BI31" s="46"/>
      <c r="BJ31" s="46"/>
      <c r="BK31" s="46"/>
    </row>
    <row r="32" spans="1:63" s="66" customFormat="1" x14ac:dyDescent="0.25">
      <c r="A32" s="41" t="s">
        <v>17</v>
      </c>
      <c r="B32" s="68"/>
      <c r="C32" s="65">
        <v>632015</v>
      </c>
      <c r="D32" s="65">
        <v>322412</v>
      </c>
      <c r="E32" s="65">
        <v>6359</v>
      </c>
      <c r="F32" s="65">
        <v>6914</v>
      </c>
      <c r="G32" s="65">
        <v>5410</v>
      </c>
      <c r="H32" s="65">
        <v>5332</v>
      </c>
      <c r="I32" s="65">
        <v>98806</v>
      </c>
      <c r="J32" s="65">
        <v>402274</v>
      </c>
      <c r="K32" s="65">
        <v>130935</v>
      </c>
      <c r="L32" s="39"/>
      <c r="M32" s="44"/>
      <c r="N32" s="65">
        <v>632492</v>
      </c>
      <c r="O32" s="65">
        <v>322872</v>
      </c>
      <c r="P32" s="65">
        <v>6699</v>
      </c>
      <c r="Q32" s="65">
        <v>6952</v>
      </c>
      <c r="R32" s="65">
        <v>4867</v>
      </c>
      <c r="S32" s="65">
        <v>5300</v>
      </c>
      <c r="T32" s="65">
        <v>98361</v>
      </c>
      <c r="U32" s="65">
        <v>406113</v>
      </c>
      <c r="V32" s="65">
        <v>128018</v>
      </c>
      <c r="W32" s="39"/>
      <c r="X32" s="44"/>
      <c r="Y32" s="69">
        <v>633178</v>
      </c>
      <c r="Z32" s="69">
        <v>323290</v>
      </c>
      <c r="AA32" s="69">
        <v>6679</v>
      </c>
      <c r="AB32" s="69">
        <v>7033</v>
      </c>
      <c r="AC32" s="69">
        <v>4700</v>
      </c>
      <c r="AD32" s="69">
        <v>5093</v>
      </c>
      <c r="AE32" s="69">
        <v>97707</v>
      </c>
      <c r="AF32" s="69">
        <v>410336</v>
      </c>
      <c r="AG32" s="69">
        <v>125135</v>
      </c>
      <c r="AH32" s="44"/>
      <c r="AI32" s="70">
        <v>633925</v>
      </c>
      <c r="AJ32" s="70">
        <v>323926</v>
      </c>
      <c r="AK32" s="70">
        <v>6697</v>
      </c>
      <c r="AL32" s="70">
        <v>6731</v>
      </c>
      <c r="AM32" s="46">
        <v>4464</v>
      </c>
      <c r="AN32" s="46">
        <v>5225</v>
      </c>
      <c r="AO32" s="70">
        <v>96735</v>
      </c>
      <c r="AP32" s="70">
        <v>414933</v>
      </c>
      <c r="AQ32" s="70">
        <v>122257</v>
      </c>
      <c r="AR32" s="44"/>
      <c r="AS32" s="70">
        <v>634718</v>
      </c>
      <c r="AT32" s="70">
        <v>324432</v>
      </c>
      <c r="AU32" s="70">
        <v>6498</v>
      </c>
      <c r="AV32" s="70">
        <v>7000</v>
      </c>
      <c r="AW32" s="46">
        <v>4328</v>
      </c>
      <c r="AX32" s="46">
        <v>4819</v>
      </c>
      <c r="AY32" s="70">
        <v>95884</v>
      </c>
      <c r="AZ32" s="70">
        <v>420019</v>
      </c>
      <c r="BA32" s="70">
        <v>118815</v>
      </c>
      <c r="BB32" s="44"/>
      <c r="BC32" s="70">
        <v>635711</v>
      </c>
      <c r="BD32" s="70">
        <v>324993</v>
      </c>
      <c r="BE32" s="70">
        <v>6400</v>
      </c>
      <c r="BF32" s="70">
        <v>6461</v>
      </c>
      <c r="BG32" s="70">
        <v>4150</v>
      </c>
      <c r="BH32" s="70">
        <v>4734</v>
      </c>
      <c r="BI32" s="70">
        <v>94898</v>
      </c>
      <c r="BJ32" s="70">
        <v>424947</v>
      </c>
      <c r="BK32" s="70">
        <v>115866</v>
      </c>
    </row>
    <row r="33" spans="1:63" s="66" customFormat="1" x14ac:dyDescent="0.25">
      <c r="A33" s="41"/>
      <c r="B33" s="68"/>
      <c r="C33" s="70"/>
      <c r="D33" s="70"/>
      <c r="E33" s="70"/>
      <c r="F33" s="70"/>
      <c r="G33" s="46"/>
      <c r="H33" s="46"/>
      <c r="I33" s="70"/>
      <c r="J33" s="70"/>
      <c r="K33" s="70"/>
      <c r="L33" s="71"/>
      <c r="M33" s="44"/>
      <c r="N33" s="65"/>
      <c r="O33" s="65"/>
      <c r="P33" s="65"/>
      <c r="Q33" s="65"/>
      <c r="R33" s="65"/>
      <c r="S33" s="65"/>
      <c r="T33" s="65"/>
      <c r="U33" s="65"/>
      <c r="V33" s="65"/>
      <c r="W33" s="39"/>
      <c r="X33" s="44"/>
      <c r="Y33" s="46"/>
      <c r="Z33" s="46"/>
      <c r="AA33" s="46"/>
      <c r="AB33" s="46"/>
      <c r="AC33" s="46"/>
      <c r="AD33" s="46"/>
      <c r="AE33" s="46"/>
      <c r="AF33" s="46"/>
      <c r="AG33" s="46"/>
      <c r="AH33" s="44"/>
      <c r="AI33" s="70"/>
      <c r="AJ33" s="70"/>
      <c r="AK33" s="70"/>
      <c r="AL33" s="70"/>
      <c r="AM33" s="46"/>
      <c r="AN33" s="46"/>
      <c r="AO33" s="70"/>
      <c r="AP33" s="70"/>
      <c r="AQ33" s="70"/>
      <c r="AR33" s="44"/>
      <c r="AS33" s="70"/>
      <c r="AT33" s="70"/>
      <c r="AU33" s="70"/>
      <c r="AV33" s="70"/>
      <c r="AW33" s="46"/>
      <c r="AX33" s="46"/>
      <c r="AY33" s="70"/>
      <c r="AZ33" s="70"/>
      <c r="BA33" s="70"/>
      <c r="BB33" s="44"/>
      <c r="BC33" s="70"/>
      <c r="BD33" s="70"/>
      <c r="BE33" s="70"/>
      <c r="BF33" s="70"/>
      <c r="BG33" s="46"/>
      <c r="BH33" s="46"/>
      <c r="BI33" s="70"/>
      <c r="BJ33" s="70"/>
      <c r="BK33" s="70"/>
    </row>
    <row r="34" spans="1:63" s="66" customFormat="1" x14ac:dyDescent="0.25">
      <c r="A34" s="41" t="s">
        <v>45</v>
      </c>
      <c r="B34" s="68"/>
      <c r="C34" s="65">
        <v>10693939</v>
      </c>
      <c r="D34" s="65">
        <v>5421943</v>
      </c>
      <c r="E34" s="65">
        <v>112231</v>
      </c>
      <c r="F34" s="65">
        <v>112362</v>
      </c>
      <c r="G34" s="65">
        <v>65571</v>
      </c>
      <c r="H34" s="65">
        <v>21301</v>
      </c>
      <c r="I34" s="65">
        <v>1710202</v>
      </c>
      <c r="J34" s="65">
        <v>6852107</v>
      </c>
      <c r="K34" s="65">
        <v>2131630</v>
      </c>
      <c r="L34" s="39"/>
      <c r="M34" s="44"/>
      <c r="N34" s="65">
        <v>10649800</v>
      </c>
      <c r="O34" s="65">
        <v>5405606</v>
      </c>
      <c r="P34" s="65">
        <v>114036</v>
      </c>
      <c r="Q34" s="65">
        <v>112920</v>
      </c>
      <c r="R34" s="65">
        <v>58148</v>
      </c>
      <c r="S34" s="65">
        <v>19519</v>
      </c>
      <c r="T34" s="65">
        <v>1693060</v>
      </c>
      <c r="U34" s="65">
        <v>6870123</v>
      </c>
      <c r="V34" s="65">
        <v>2086617</v>
      </c>
      <c r="W34" s="39"/>
      <c r="X34" s="44"/>
      <c r="Y34" s="46">
        <v>10610055</v>
      </c>
      <c r="Z34" s="46">
        <v>5390264</v>
      </c>
      <c r="AA34" s="46">
        <v>114405</v>
      </c>
      <c r="AB34" s="46">
        <v>111443</v>
      </c>
      <c r="AC34" s="46">
        <v>45957</v>
      </c>
      <c r="AD34" s="46">
        <v>17684</v>
      </c>
      <c r="AE34" s="46">
        <v>1670677</v>
      </c>
      <c r="AF34" s="46">
        <v>6899195</v>
      </c>
      <c r="AG34" s="46">
        <v>2040183</v>
      </c>
      <c r="AH34" s="44"/>
      <c r="AI34" s="72">
        <v>10578820</v>
      </c>
      <c r="AJ34" s="72">
        <v>5378133</v>
      </c>
      <c r="AK34" s="72">
        <v>112663</v>
      </c>
      <c r="AL34" s="72">
        <v>107750</v>
      </c>
      <c r="AM34" s="46">
        <v>37503</v>
      </c>
      <c r="AN34" s="46">
        <v>17439</v>
      </c>
      <c r="AO34" s="72">
        <v>1647275</v>
      </c>
      <c r="AP34" s="72">
        <v>6942623</v>
      </c>
      <c r="AQ34" s="72">
        <v>1988922</v>
      </c>
      <c r="AR34" s="44"/>
      <c r="AS34" s="72">
        <v>10553843</v>
      </c>
      <c r="AT34" s="72">
        <v>5367513</v>
      </c>
      <c r="AU34" s="72">
        <v>110764</v>
      </c>
      <c r="AV34" s="72">
        <v>111173</v>
      </c>
      <c r="AW34" s="46">
        <v>34922</v>
      </c>
      <c r="AX34" s="46">
        <v>18945</v>
      </c>
      <c r="AY34" s="72">
        <v>1623716</v>
      </c>
      <c r="AZ34" s="72">
        <v>6997715</v>
      </c>
      <c r="BA34" s="72">
        <v>1932412</v>
      </c>
      <c r="BB34" s="44"/>
      <c r="BC34" s="72">
        <v>10538275</v>
      </c>
      <c r="BD34" s="72">
        <v>5361348</v>
      </c>
      <c r="BE34" s="72">
        <v>109860</v>
      </c>
      <c r="BF34" s="72">
        <v>105665</v>
      </c>
      <c r="BG34" s="72">
        <v>41625</v>
      </c>
      <c r="BH34" s="72">
        <v>19964</v>
      </c>
      <c r="BI34" s="72">
        <v>1601045</v>
      </c>
      <c r="BJ34" s="72">
        <v>7056824</v>
      </c>
      <c r="BK34" s="72">
        <v>1880406</v>
      </c>
    </row>
    <row r="35" spans="1:63" x14ac:dyDescent="0.25">
      <c r="C35" s="20">
        <v>2019</v>
      </c>
      <c r="N35">
        <v>2018</v>
      </c>
      <c r="Y35" s="22">
        <v>2017</v>
      </c>
      <c r="AI35">
        <v>2016</v>
      </c>
      <c r="AS35" s="20">
        <v>2015</v>
      </c>
      <c r="BC35">
        <v>2014</v>
      </c>
    </row>
    <row r="37" spans="1:63" x14ac:dyDescent="0.25">
      <c r="A37" s="6" t="s">
        <v>59</v>
      </c>
      <c r="B37" s="3"/>
      <c r="M37" t="s">
        <v>60</v>
      </c>
      <c r="X37" t="s">
        <v>61</v>
      </c>
    </row>
    <row r="38" spans="1:63" x14ac:dyDescent="0.25">
      <c r="A38" s="7" t="s">
        <v>47</v>
      </c>
      <c r="B38" s="6">
        <v>2019</v>
      </c>
      <c r="C38" s="25">
        <f t="shared" ref="C38:K38" si="6">C30</f>
        <v>21336</v>
      </c>
      <c r="D38" s="25">
        <f t="shared" si="6"/>
        <v>10667</v>
      </c>
      <c r="E38" s="25">
        <f t="shared" si="6"/>
        <v>217</v>
      </c>
      <c r="F38" s="25">
        <f>F30</f>
        <v>204</v>
      </c>
      <c r="G38" s="25">
        <f t="shared" si="6"/>
        <v>710</v>
      </c>
      <c r="H38" s="25">
        <f t="shared" si="6"/>
        <v>532</v>
      </c>
      <c r="I38" s="25">
        <f t="shared" si="6"/>
        <v>3543</v>
      </c>
      <c r="J38" s="25">
        <f t="shared" si="6"/>
        <v>13717</v>
      </c>
      <c r="K38" s="25">
        <f t="shared" si="6"/>
        <v>4076</v>
      </c>
      <c r="L38" s="23"/>
      <c r="M38" s="6">
        <v>2019</v>
      </c>
      <c r="N38" s="25">
        <f t="shared" ref="N38:V38" si="7">C32</f>
        <v>632015</v>
      </c>
      <c r="O38" s="25">
        <f t="shared" si="7"/>
        <v>322412</v>
      </c>
      <c r="P38" s="25">
        <f t="shared" si="7"/>
        <v>6359</v>
      </c>
      <c r="Q38" s="25">
        <f t="shared" si="7"/>
        <v>6914</v>
      </c>
      <c r="R38" s="25">
        <f t="shared" si="7"/>
        <v>5410</v>
      </c>
      <c r="S38" s="25">
        <f t="shared" si="7"/>
        <v>5332</v>
      </c>
      <c r="T38" s="25">
        <f t="shared" si="7"/>
        <v>98806</v>
      </c>
      <c r="U38" s="25">
        <f t="shared" si="7"/>
        <v>402274</v>
      </c>
      <c r="V38" s="25">
        <f t="shared" si="7"/>
        <v>130935</v>
      </c>
      <c r="W38" s="23"/>
      <c r="X38" s="6">
        <v>2019</v>
      </c>
      <c r="Y38" s="25">
        <f t="shared" ref="Y38:AG38" si="8">C34</f>
        <v>10693939</v>
      </c>
      <c r="Z38" s="25">
        <f t="shared" si="8"/>
        <v>5421943</v>
      </c>
      <c r="AA38" s="25">
        <f t="shared" si="8"/>
        <v>112231</v>
      </c>
      <c r="AB38" s="25">
        <f t="shared" si="8"/>
        <v>112362</v>
      </c>
      <c r="AC38" s="25">
        <f t="shared" si="8"/>
        <v>65571</v>
      </c>
      <c r="AD38" s="25">
        <f t="shared" si="8"/>
        <v>21301</v>
      </c>
      <c r="AE38" s="25">
        <f t="shared" si="8"/>
        <v>1710202</v>
      </c>
      <c r="AF38" s="25">
        <f t="shared" si="8"/>
        <v>6852107</v>
      </c>
      <c r="AG38" s="25">
        <f t="shared" si="8"/>
        <v>2131630</v>
      </c>
    </row>
    <row r="39" spans="1:63" x14ac:dyDescent="0.25">
      <c r="A39" s="7"/>
      <c r="B39" s="7">
        <v>2018</v>
      </c>
      <c r="C39" s="25">
        <f t="shared" ref="C39:K39" si="9">N30</f>
        <v>21145</v>
      </c>
      <c r="D39" s="25">
        <f t="shared" si="9"/>
        <v>10580</v>
      </c>
      <c r="E39" s="25">
        <f t="shared" si="9"/>
        <v>220</v>
      </c>
      <c r="F39" s="25">
        <f t="shared" si="9"/>
        <v>218</v>
      </c>
      <c r="G39" s="25">
        <f t="shared" si="9"/>
        <v>712</v>
      </c>
      <c r="H39" s="25">
        <f t="shared" si="9"/>
        <v>618</v>
      </c>
      <c r="I39" s="25">
        <f t="shared" si="9"/>
        <v>3485</v>
      </c>
      <c r="J39" s="25">
        <f t="shared" si="9"/>
        <v>13702</v>
      </c>
      <c r="K39" s="25">
        <f t="shared" si="9"/>
        <v>3958</v>
      </c>
      <c r="L39" s="23"/>
      <c r="M39" s="7">
        <v>2018</v>
      </c>
      <c r="N39" s="25">
        <f>N32</f>
        <v>632492</v>
      </c>
      <c r="O39" s="25">
        <f t="shared" ref="O39:V39" si="10">O32</f>
        <v>322872</v>
      </c>
      <c r="P39" s="25">
        <f t="shared" si="10"/>
        <v>6699</v>
      </c>
      <c r="Q39" s="25">
        <f t="shared" si="10"/>
        <v>6952</v>
      </c>
      <c r="R39" s="25">
        <f t="shared" si="10"/>
        <v>4867</v>
      </c>
      <c r="S39" s="25">
        <f t="shared" si="10"/>
        <v>5300</v>
      </c>
      <c r="T39" s="25">
        <f t="shared" si="10"/>
        <v>98361</v>
      </c>
      <c r="U39" s="25">
        <f t="shared" si="10"/>
        <v>406113</v>
      </c>
      <c r="V39" s="25">
        <f t="shared" si="10"/>
        <v>128018</v>
      </c>
      <c r="W39" s="23"/>
      <c r="X39" s="7">
        <v>2018</v>
      </c>
      <c r="Y39" s="25">
        <f t="shared" ref="Y39:AG39" si="11">N34</f>
        <v>10649800</v>
      </c>
      <c r="Z39" s="25">
        <f t="shared" si="11"/>
        <v>5405606</v>
      </c>
      <c r="AA39" s="25">
        <f t="shared" si="11"/>
        <v>114036</v>
      </c>
      <c r="AB39" s="25">
        <f t="shared" si="11"/>
        <v>112920</v>
      </c>
      <c r="AC39" s="25">
        <f t="shared" si="11"/>
        <v>58148</v>
      </c>
      <c r="AD39" s="25">
        <f t="shared" si="11"/>
        <v>19519</v>
      </c>
      <c r="AE39" s="25">
        <f t="shared" si="11"/>
        <v>1693060</v>
      </c>
      <c r="AF39" s="25">
        <f t="shared" si="11"/>
        <v>6870123</v>
      </c>
      <c r="AG39" s="25">
        <f t="shared" si="11"/>
        <v>2086617</v>
      </c>
    </row>
    <row r="40" spans="1:63" x14ac:dyDescent="0.25">
      <c r="A40" s="7"/>
      <c r="B40" s="7">
        <v>2017</v>
      </c>
      <c r="C40" s="25">
        <f t="shared" ref="C40:K40" si="12">Y30</f>
        <v>21049</v>
      </c>
      <c r="D40" s="25">
        <f t="shared" si="12"/>
        <v>10513</v>
      </c>
      <c r="E40" s="25">
        <f t="shared" si="12"/>
        <v>234</v>
      </c>
      <c r="F40" s="25">
        <f t="shared" si="12"/>
        <v>222</v>
      </c>
      <c r="G40" s="25">
        <f t="shared" si="12"/>
        <v>705</v>
      </c>
      <c r="H40" s="25">
        <f t="shared" si="12"/>
        <v>576</v>
      </c>
      <c r="I40" s="25">
        <f t="shared" si="12"/>
        <v>3429</v>
      </c>
      <c r="J40" s="25">
        <f t="shared" si="12"/>
        <v>13730</v>
      </c>
      <c r="K40" s="25">
        <f t="shared" si="12"/>
        <v>3890</v>
      </c>
      <c r="L40" s="9"/>
      <c r="M40" s="7">
        <v>2017</v>
      </c>
      <c r="N40" s="26">
        <f>Y32</f>
        <v>633178</v>
      </c>
      <c r="O40" s="26">
        <f t="shared" ref="O40:V40" si="13">Z32</f>
        <v>323290</v>
      </c>
      <c r="P40" s="26">
        <f t="shared" si="13"/>
        <v>6679</v>
      </c>
      <c r="Q40" s="26">
        <f t="shared" si="13"/>
        <v>7033</v>
      </c>
      <c r="R40" s="26">
        <f t="shared" si="13"/>
        <v>4700</v>
      </c>
      <c r="S40" s="26">
        <f t="shared" si="13"/>
        <v>5093</v>
      </c>
      <c r="T40" s="26">
        <f t="shared" si="13"/>
        <v>97707</v>
      </c>
      <c r="U40" s="26">
        <f t="shared" si="13"/>
        <v>410336</v>
      </c>
      <c r="V40" s="26">
        <f t="shared" si="13"/>
        <v>125135</v>
      </c>
      <c r="W40" s="24"/>
      <c r="X40" s="7">
        <v>2017</v>
      </c>
      <c r="Y40" s="26">
        <f>Y34</f>
        <v>10610055</v>
      </c>
      <c r="Z40" s="26">
        <f t="shared" ref="Z40:AG40" si="14">Z34</f>
        <v>5390264</v>
      </c>
      <c r="AA40" s="26">
        <f t="shared" si="14"/>
        <v>114405</v>
      </c>
      <c r="AB40" s="26">
        <f t="shared" si="14"/>
        <v>111443</v>
      </c>
      <c r="AC40" s="26">
        <f t="shared" si="14"/>
        <v>45957</v>
      </c>
      <c r="AD40" s="26">
        <f t="shared" si="14"/>
        <v>17684</v>
      </c>
      <c r="AE40" s="26">
        <f t="shared" si="14"/>
        <v>1670677</v>
      </c>
      <c r="AF40" s="26">
        <f t="shared" si="14"/>
        <v>6899195</v>
      </c>
      <c r="AG40" s="26">
        <f t="shared" si="14"/>
        <v>2040183</v>
      </c>
    </row>
    <row r="41" spans="1:63" x14ac:dyDescent="0.25">
      <c r="A41" s="7"/>
      <c r="B41" s="7">
        <v>2016</v>
      </c>
      <c r="C41" s="25">
        <f t="shared" ref="C41:K41" si="15">AI30</f>
        <v>20908</v>
      </c>
      <c r="D41" s="25">
        <f t="shared" si="15"/>
        <v>10453</v>
      </c>
      <c r="E41" s="25">
        <f t="shared" si="15"/>
        <v>212</v>
      </c>
      <c r="F41" s="25">
        <f t="shared" si="15"/>
        <v>235</v>
      </c>
      <c r="G41" s="25">
        <f t="shared" si="15"/>
        <v>623</v>
      </c>
      <c r="H41" s="25">
        <f t="shared" si="15"/>
        <v>564</v>
      </c>
      <c r="I41" s="25">
        <f t="shared" si="15"/>
        <v>3321</v>
      </c>
      <c r="J41" s="25">
        <f t="shared" si="15"/>
        <v>13765</v>
      </c>
      <c r="K41" s="25">
        <f t="shared" si="15"/>
        <v>3822</v>
      </c>
      <c r="L41" s="23"/>
      <c r="M41" s="7">
        <v>2016</v>
      </c>
      <c r="N41" s="25">
        <f>AI32</f>
        <v>633925</v>
      </c>
      <c r="O41" s="25">
        <f t="shared" ref="O41:V41" si="16">AJ32</f>
        <v>323926</v>
      </c>
      <c r="P41" s="25">
        <f t="shared" si="16"/>
        <v>6697</v>
      </c>
      <c r="Q41" s="25">
        <f t="shared" si="16"/>
        <v>6731</v>
      </c>
      <c r="R41" s="25">
        <f t="shared" si="16"/>
        <v>4464</v>
      </c>
      <c r="S41" s="25">
        <f t="shared" si="16"/>
        <v>5225</v>
      </c>
      <c r="T41" s="25">
        <f t="shared" si="16"/>
        <v>96735</v>
      </c>
      <c r="U41" s="25">
        <f t="shared" si="16"/>
        <v>414933</v>
      </c>
      <c r="V41" s="25">
        <f t="shared" si="16"/>
        <v>122257</v>
      </c>
      <c r="W41" s="23"/>
      <c r="X41" s="7">
        <v>2016</v>
      </c>
      <c r="Y41" s="25">
        <f>AI34</f>
        <v>10578820</v>
      </c>
      <c r="Z41" s="25">
        <f t="shared" ref="Z41:AG41" si="17">AJ34</f>
        <v>5378133</v>
      </c>
      <c r="AA41" s="25">
        <f t="shared" si="17"/>
        <v>112663</v>
      </c>
      <c r="AB41" s="25">
        <f t="shared" si="17"/>
        <v>107750</v>
      </c>
      <c r="AC41" s="25">
        <f t="shared" si="17"/>
        <v>37503</v>
      </c>
      <c r="AD41" s="25">
        <f t="shared" si="17"/>
        <v>17439</v>
      </c>
      <c r="AE41" s="25">
        <f t="shared" si="17"/>
        <v>1647275</v>
      </c>
      <c r="AF41" s="25">
        <f t="shared" si="17"/>
        <v>6942623</v>
      </c>
      <c r="AG41" s="25">
        <f t="shared" si="17"/>
        <v>1988922</v>
      </c>
    </row>
    <row r="42" spans="1:63" x14ac:dyDescent="0.25">
      <c r="A42" s="7"/>
      <c r="B42" s="7">
        <v>2015</v>
      </c>
      <c r="C42" s="25">
        <f t="shared" ref="C42:K42" si="18">AS30</f>
        <v>20871</v>
      </c>
      <c r="D42" s="25">
        <f t="shared" si="18"/>
        <v>10452</v>
      </c>
      <c r="E42" s="25">
        <f t="shared" si="18"/>
        <v>218</v>
      </c>
      <c r="F42" s="25">
        <f t="shared" si="18"/>
        <v>261</v>
      </c>
      <c r="G42" s="25">
        <f t="shared" si="18"/>
        <v>595</v>
      </c>
      <c r="H42" s="25">
        <f t="shared" si="18"/>
        <v>562</v>
      </c>
      <c r="I42" s="25">
        <f t="shared" si="18"/>
        <v>3299</v>
      </c>
      <c r="J42" s="25">
        <f t="shared" si="18"/>
        <v>13827</v>
      </c>
      <c r="K42" s="25">
        <f t="shared" si="18"/>
        <v>3745</v>
      </c>
      <c r="L42" s="23"/>
      <c r="M42" s="7">
        <v>2015</v>
      </c>
      <c r="N42" s="25">
        <f>AS32</f>
        <v>634718</v>
      </c>
      <c r="O42" s="25">
        <f t="shared" ref="O42:V42" si="19">AT32</f>
        <v>324432</v>
      </c>
      <c r="P42" s="25">
        <f t="shared" si="19"/>
        <v>6498</v>
      </c>
      <c r="Q42" s="25">
        <f t="shared" si="19"/>
        <v>7000</v>
      </c>
      <c r="R42" s="25">
        <f t="shared" si="19"/>
        <v>4328</v>
      </c>
      <c r="S42" s="25">
        <f t="shared" si="19"/>
        <v>4819</v>
      </c>
      <c r="T42" s="25">
        <f t="shared" si="19"/>
        <v>95884</v>
      </c>
      <c r="U42" s="25">
        <f t="shared" si="19"/>
        <v>420019</v>
      </c>
      <c r="V42" s="25">
        <f t="shared" si="19"/>
        <v>118815</v>
      </c>
      <c r="W42" s="23"/>
      <c r="X42" s="7">
        <v>2015</v>
      </c>
      <c r="Y42" s="25">
        <f>AS34</f>
        <v>10553843</v>
      </c>
      <c r="Z42" s="25">
        <f t="shared" ref="Z42:AG42" si="20">AT34</f>
        <v>5367513</v>
      </c>
      <c r="AA42" s="25">
        <f t="shared" si="20"/>
        <v>110764</v>
      </c>
      <c r="AB42" s="25">
        <f t="shared" si="20"/>
        <v>111173</v>
      </c>
      <c r="AC42" s="25">
        <f t="shared" si="20"/>
        <v>34922</v>
      </c>
      <c r="AD42" s="25">
        <f t="shared" si="20"/>
        <v>18945</v>
      </c>
      <c r="AE42" s="25">
        <f t="shared" si="20"/>
        <v>1623716</v>
      </c>
      <c r="AF42" s="25">
        <f t="shared" si="20"/>
        <v>6997715</v>
      </c>
      <c r="AG42" s="25">
        <f t="shared" si="20"/>
        <v>1932412</v>
      </c>
    </row>
    <row r="43" spans="1:63" x14ac:dyDescent="0.25">
      <c r="A43" s="7"/>
      <c r="B43" s="7">
        <v>2014</v>
      </c>
      <c r="C43" s="25">
        <f t="shared" ref="C43:K43" si="21">BC30</f>
        <v>20881</v>
      </c>
      <c r="D43" s="25">
        <f t="shared" si="21"/>
        <v>10487</v>
      </c>
      <c r="E43" s="25">
        <f t="shared" si="21"/>
        <v>219</v>
      </c>
      <c r="F43" s="25">
        <f t="shared" si="21"/>
        <v>187</v>
      </c>
      <c r="G43" s="25">
        <f t="shared" si="21"/>
        <v>587</v>
      </c>
      <c r="H43" s="25">
        <f t="shared" si="21"/>
        <v>503</v>
      </c>
      <c r="I43" s="25">
        <f t="shared" si="21"/>
        <v>3237</v>
      </c>
      <c r="J43" s="25">
        <f t="shared" si="21"/>
        <v>13953</v>
      </c>
      <c r="K43" s="25">
        <f t="shared" si="21"/>
        <v>3691</v>
      </c>
      <c r="L43" s="23"/>
      <c r="M43" s="7">
        <v>2014</v>
      </c>
      <c r="N43" s="25">
        <f>BC32</f>
        <v>635711</v>
      </c>
      <c r="O43" s="25">
        <f t="shared" ref="O43:V43" si="22">BD32</f>
        <v>324993</v>
      </c>
      <c r="P43" s="25">
        <f t="shared" si="22"/>
        <v>6400</v>
      </c>
      <c r="Q43" s="25">
        <f t="shared" si="22"/>
        <v>6461</v>
      </c>
      <c r="R43" s="25">
        <f t="shared" si="22"/>
        <v>4150</v>
      </c>
      <c r="S43" s="25">
        <f t="shared" si="22"/>
        <v>4734</v>
      </c>
      <c r="T43" s="25">
        <f t="shared" si="22"/>
        <v>94898</v>
      </c>
      <c r="U43" s="25">
        <f t="shared" si="22"/>
        <v>424947</v>
      </c>
      <c r="V43" s="25">
        <f t="shared" si="22"/>
        <v>115866</v>
      </c>
      <c r="W43" s="23"/>
      <c r="X43" s="7">
        <v>2014</v>
      </c>
      <c r="Y43" s="25">
        <f>BC34</f>
        <v>10538275</v>
      </c>
      <c r="Z43" s="25">
        <f t="shared" ref="Z43:AG43" si="23">BD34</f>
        <v>5361348</v>
      </c>
      <c r="AA43" s="25">
        <f t="shared" si="23"/>
        <v>109860</v>
      </c>
      <c r="AB43" s="25">
        <f t="shared" si="23"/>
        <v>105665</v>
      </c>
      <c r="AC43" s="25">
        <f t="shared" si="23"/>
        <v>41625</v>
      </c>
      <c r="AD43" s="25">
        <f t="shared" si="23"/>
        <v>19964</v>
      </c>
      <c r="AE43" s="25">
        <f t="shared" si="23"/>
        <v>1601045</v>
      </c>
      <c r="AF43" s="25">
        <f t="shared" si="23"/>
        <v>7056824</v>
      </c>
      <c r="AG43" s="25">
        <f t="shared" si="23"/>
        <v>1880406</v>
      </c>
    </row>
    <row r="45" spans="1:63" x14ac:dyDescent="0.25">
      <c r="A45" t="s">
        <v>62</v>
      </c>
      <c r="M45" s="3" t="s">
        <v>63</v>
      </c>
      <c r="X45" t="s">
        <v>64</v>
      </c>
    </row>
    <row r="46" spans="1:63" ht="45" x14ac:dyDescent="0.25">
      <c r="C46" s="19" t="s">
        <v>47</v>
      </c>
      <c r="D46" s="19" t="s">
        <v>51</v>
      </c>
      <c r="E46" s="19" t="s">
        <v>52</v>
      </c>
      <c r="F46" s="19" t="s">
        <v>53</v>
      </c>
      <c r="G46" s="19" t="s">
        <v>54</v>
      </c>
      <c r="H46" s="19" t="s">
        <v>55</v>
      </c>
      <c r="I46" s="19" t="s">
        <v>56</v>
      </c>
      <c r="J46" s="19" t="s">
        <v>57</v>
      </c>
      <c r="K46" s="19" t="s">
        <v>58</v>
      </c>
      <c r="L46" s="27"/>
      <c r="M46" s="28"/>
      <c r="N46" s="19" t="s">
        <v>47</v>
      </c>
      <c r="O46" s="19" t="s">
        <v>51</v>
      </c>
      <c r="P46" s="19" t="s">
        <v>52</v>
      </c>
      <c r="Q46" s="19" t="s">
        <v>53</v>
      </c>
      <c r="R46" s="19" t="s">
        <v>54</v>
      </c>
      <c r="S46" s="19" t="s">
        <v>55</v>
      </c>
      <c r="T46" s="19" t="s">
        <v>56</v>
      </c>
      <c r="U46" s="19" t="s">
        <v>57</v>
      </c>
      <c r="V46" s="19" t="s">
        <v>58</v>
      </c>
      <c r="W46" s="27"/>
      <c r="X46" s="28"/>
      <c r="Y46" s="19" t="s">
        <v>47</v>
      </c>
      <c r="Z46" s="19" t="s">
        <v>51</v>
      </c>
      <c r="AA46" s="19" t="s">
        <v>52</v>
      </c>
      <c r="AB46" s="19" t="s">
        <v>53</v>
      </c>
      <c r="AC46" s="19" t="s">
        <v>54</v>
      </c>
      <c r="AD46" s="19" t="s">
        <v>55</v>
      </c>
      <c r="AE46" s="19" t="s">
        <v>56</v>
      </c>
      <c r="AF46" s="19" t="s">
        <v>57</v>
      </c>
      <c r="AG46" s="19" t="s">
        <v>58</v>
      </c>
    </row>
    <row r="47" spans="1:63" x14ac:dyDescent="0.25">
      <c r="C47" s="6">
        <v>2019</v>
      </c>
      <c r="D47" s="29">
        <f>D38/C38</f>
        <v>0.49995313085864268</v>
      </c>
      <c r="E47" s="29">
        <f>E38/C38</f>
        <v>1.0170603674540682E-2</v>
      </c>
      <c r="F47" s="29">
        <f>F38/C38</f>
        <v>9.5613048368953877E-3</v>
      </c>
      <c r="G47" s="29">
        <f>G38/C38</f>
        <v>3.3277090363704534E-2</v>
      </c>
      <c r="H47" s="29">
        <f>H38/C38</f>
        <v>2.4934383202099737E-2</v>
      </c>
      <c r="I47" s="29">
        <f>I38/C38</f>
        <v>0.16605736782902136</v>
      </c>
      <c r="J47" s="29">
        <f>J38/C38</f>
        <v>0.64290401199850022</v>
      </c>
      <c r="K47" s="29">
        <f>K38/C38</f>
        <v>0.19103862017247844</v>
      </c>
      <c r="M47" s="30"/>
      <c r="N47" s="6">
        <v>2019</v>
      </c>
      <c r="O47" s="29">
        <f>O38/632015</f>
        <v>0.51013346202226217</v>
      </c>
      <c r="P47" s="29">
        <f t="shared" ref="P47:V47" si="24">P38/632015</f>
        <v>1.0061470060046044E-2</v>
      </c>
      <c r="Q47" s="29">
        <f t="shared" si="24"/>
        <v>1.0939613774989518E-2</v>
      </c>
      <c r="R47" s="29">
        <f t="shared" si="24"/>
        <v>8.5599234195390932E-3</v>
      </c>
      <c r="S47" s="29">
        <f t="shared" si="24"/>
        <v>8.4365086271686596E-3</v>
      </c>
      <c r="T47" s="29">
        <f t="shared" si="24"/>
        <v>0.15633489711478366</v>
      </c>
      <c r="U47" s="29">
        <f t="shared" si="24"/>
        <v>0.63649438700030858</v>
      </c>
      <c r="V47" s="29">
        <f t="shared" si="24"/>
        <v>0.20717071588490779</v>
      </c>
      <c r="X47" s="30"/>
      <c r="Y47" s="6">
        <v>2019</v>
      </c>
      <c r="Z47" s="32">
        <f>Z38/10693939</f>
        <v>0.50701084043961719</v>
      </c>
      <c r="AA47" s="32">
        <f t="shared" ref="AA47:AG47" si="25">AA38/10693939</f>
        <v>1.0494823282608963E-2</v>
      </c>
      <c r="AB47" s="32">
        <f t="shared" si="25"/>
        <v>1.0507073212218622E-2</v>
      </c>
      <c r="AC47" s="32">
        <f t="shared" si="25"/>
        <v>6.1316040796567106E-3</v>
      </c>
      <c r="AD47" s="32">
        <f t="shared" si="25"/>
        <v>1.9918759588959689E-3</v>
      </c>
      <c r="AE47" s="32">
        <f t="shared" si="25"/>
        <v>0.15992255052137477</v>
      </c>
      <c r="AF47" s="32">
        <f t="shared" si="25"/>
        <v>0.64074678189206058</v>
      </c>
      <c r="AG47" s="32">
        <f t="shared" si="25"/>
        <v>0.19933066758656467</v>
      </c>
    </row>
    <row r="48" spans="1:63" x14ac:dyDescent="0.25">
      <c r="C48" s="7">
        <v>2018</v>
      </c>
      <c r="D48" s="29">
        <f t="shared" ref="D48:D52" si="26">D39/C39</f>
        <v>0.5003546937810357</v>
      </c>
      <c r="E48" s="29">
        <f t="shared" ref="E48:E52" si="27">E39/C39</f>
        <v>1.0404350910380705E-2</v>
      </c>
      <c r="F48" s="29">
        <f>F39/C39</f>
        <v>1.0309765902104516E-2</v>
      </c>
      <c r="G48" s="29">
        <f t="shared" ref="G48:G52" si="28">G39/C39</f>
        <v>3.3672262946323007E-2</v>
      </c>
      <c r="H48" s="29">
        <f t="shared" ref="H48:H52" si="29">H39/C39</f>
        <v>2.9226767557342163E-2</v>
      </c>
      <c r="I48" s="29">
        <f t="shared" ref="I48:I52" si="30">I39/C39</f>
        <v>0.16481437692125797</v>
      </c>
      <c r="J48" s="29">
        <f t="shared" ref="J48:J52" si="31">J39/C39</f>
        <v>0.64800189170016553</v>
      </c>
      <c r="K48" s="29">
        <f t="shared" ref="K48:K52" si="32">K39/C39</f>
        <v>0.1871837313785765</v>
      </c>
      <c r="M48" s="31"/>
      <c r="N48" s="7">
        <v>2018</v>
      </c>
      <c r="O48" s="29">
        <f>O39/632492</f>
        <v>0.51047602183110619</v>
      </c>
      <c r="P48" s="29">
        <f t="shared" ref="P48:V48" si="33">P39/632492</f>
        <v>1.059143831068219E-2</v>
      </c>
      <c r="Q48" s="29">
        <f t="shared" si="33"/>
        <v>1.099144337003472E-2</v>
      </c>
      <c r="R48" s="29">
        <f t="shared" si="33"/>
        <v>7.6949589876235585E-3</v>
      </c>
      <c r="S48" s="29">
        <f t="shared" si="33"/>
        <v>8.379552626752591E-3</v>
      </c>
      <c r="T48" s="29">
        <f t="shared" si="33"/>
        <v>0.15551342941887011</v>
      </c>
      <c r="U48" s="29">
        <f t="shared" si="33"/>
        <v>0.64208401054874997</v>
      </c>
      <c r="V48" s="29">
        <f t="shared" si="33"/>
        <v>0.20240256003237986</v>
      </c>
      <c r="X48" s="31"/>
      <c r="Y48" s="7">
        <v>2018</v>
      </c>
      <c r="Z48" s="32">
        <f>Z39/10649800</f>
        <v>0.50757817048207476</v>
      </c>
      <c r="AA48" s="32">
        <f t="shared" ref="AA48:AG48" si="34">AA39/10649800</f>
        <v>1.0707806719375011E-2</v>
      </c>
      <c r="AB48" s="32">
        <f t="shared" si="34"/>
        <v>1.0603016019080171E-2</v>
      </c>
      <c r="AC48" s="32">
        <f t="shared" si="34"/>
        <v>5.4600086386598808E-3</v>
      </c>
      <c r="AD48" s="32">
        <f t="shared" si="34"/>
        <v>1.8328043719130875E-3</v>
      </c>
      <c r="AE48" s="32">
        <f t="shared" si="34"/>
        <v>0.15897575541324721</v>
      </c>
      <c r="AF48" s="32">
        <f t="shared" si="34"/>
        <v>0.64509408627392062</v>
      </c>
      <c r="AG48" s="32">
        <f t="shared" si="34"/>
        <v>0.19593015831283217</v>
      </c>
    </row>
    <row r="49" spans="3:33" x14ac:dyDescent="0.25">
      <c r="C49" s="7">
        <v>2017</v>
      </c>
      <c r="D49" s="29">
        <f t="shared" si="26"/>
        <v>0.49945365575561784</v>
      </c>
      <c r="E49" s="29">
        <f t="shared" si="27"/>
        <v>1.1116917668297782E-2</v>
      </c>
      <c r="F49" s="29">
        <f t="shared" ref="F49:F52" si="35">F40/C40</f>
        <v>1.0546819326333792E-2</v>
      </c>
      <c r="G49" s="29">
        <f t="shared" si="28"/>
        <v>3.349327759038434E-2</v>
      </c>
      <c r="H49" s="29">
        <f t="shared" si="29"/>
        <v>2.7364720414271463E-2</v>
      </c>
      <c r="I49" s="29">
        <f t="shared" si="30"/>
        <v>0.16290560121620978</v>
      </c>
      <c r="J49" s="29">
        <f t="shared" si="31"/>
        <v>0.65228751959713049</v>
      </c>
      <c r="K49" s="29">
        <f t="shared" si="32"/>
        <v>0.18480687918665969</v>
      </c>
      <c r="M49" s="31"/>
      <c r="N49" s="7">
        <v>2017</v>
      </c>
      <c r="O49" s="29">
        <f>O40/633178</f>
        <v>0.51058312196570321</v>
      </c>
      <c r="P49" s="29">
        <f t="shared" ref="P49:V49" si="36">P40/633178</f>
        <v>1.0548376601840241E-2</v>
      </c>
      <c r="Q49" s="29">
        <f t="shared" si="36"/>
        <v>1.1107461093089147E-2</v>
      </c>
      <c r="R49" s="29">
        <f t="shared" si="36"/>
        <v>7.4228731888979086E-3</v>
      </c>
      <c r="S49" s="29">
        <f t="shared" si="36"/>
        <v>8.0435517342674571E-3</v>
      </c>
      <c r="T49" s="29">
        <f t="shared" si="36"/>
        <v>0.15431205758886127</v>
      </c>
      <c r="U49" s="29">
        <f t="shared" si="36"/>
        <v>0.64805789209353448</v>
      </c>
      <c r="V49" s="29">
        <f t="shared" si="36"/>
        <v>0.19763005031760422</v>
      </c>
      <c r="X49" s="31"/>
      <c r="Y49" s="7">
        <v>2017</v>
      </c>
      <c r="Z49" s="32">
        <f>Z40/10610055</f>
        <v>0.50803355873273037</v>
      </c>
      <c r="AA49" s="32">
        <f t="shared" ref="AA49:AG49" si="37">AA40/10610055</f>
        <v>1.0782696225420132E-2</v>
      </c>
      <c r="AB49" s="32">
        <f t="shared" si="37"/>
        <v>1.0503527078794596E-2</v>
      </c>
      <c r="AC49" s="32">
        <f t="shared" si="37"/>
        <v>4.3314572827379315E-3</v>
      </c>
      <c r="AD49" s="32">
        <f t="shared" si="37"/>
        <v>1.6667208605421933E-3</v>
      </c>
      <c r="AE49" s="32">
        <f t="shared" si="37"/>
        <v>0.15746167197059771</v>
      </c>
      <c r="AF49" s="32">
        <f t="shared" si="37"/>
        <v>0.65025063489303303</v>
      </c>
      <c r="AG49" s="32">
        <f t="shared" si="37"/>
        <v>0.19228769313636923</v>
      </c>
    </row>
    <row r="50" spans="3:33" x14ac:dyDescent="0.25">
      <c r="C50" s="7">
        <v>2016</v>
      </c>
      <c r="D50" s="29">
        <f t="shared" si="26"/>
        <v>0.4999521714176392</v>
      </c>
      <c r="E50" s="29">
        <f t="shared" si="27"/>
        <v>1.0139659460493592E-2</v>
      </c>
      <c r="F50" s="29">
        <f t="shared" si="35"/>
        <v>1.1239716854792425E-2</v>
      </c>
      <c r="G50" s="29">
        <f t="shared" si="28"/>
        <v>2.9797206810790129E-2</v>
      </c>
      <c r="H50" s="29">
        <f t="shared" si="29"/>
        <v>2.6975320451501819E-2</v>
      </c>
      <c r="I50" s="29">
        <f t="shared" si="30"/>
        <v>0.15883872202027932</v>
      </c>
      <c r="J50" s="29">
        <f t="shared" si="31"/>
        <v>0.65836043619667117</v>
      </c>
      <c r="K50" s="29">
        <f t="shared" si="32"/>
        <v>0.18280084178304956</v>
      </c>
      <c r="M50" s="31"/>
      <c r="N50" s="7">
        <v>2016</v>
      </c>
      <c r="O50" s="29">
        <f>O41/633925</f>
        <v>0.51098473794218557</v>
      </c>
      <c r="P50" s="29">
        <f t="shared" ref="P50:V50" si="38">P41/633925</f>
        <v>1.0564341207556099E-2</v>
      </c>
      <c r="Q50" s="29">
        <f t="shared" si="38"/>
        <v>1.0617975312536972E-2</v>
      </c>
      <c r="R50" s="29">
        <f t="shared" si="38"/>
        <v>7.0418424892534602E-3</v>
      </c>
      <c r="S50" s="29">
        <f t="shared" si="38"/>
        <v>8.2422999566194744E-3</v>
      </c>
      <c r="T50" s="29">
        <f t="shared" si="38"/>
        <v>0.15259691603896361</v>
      </c>
      <c r="U50" s="29">
        <f t="shared" si="38"/>
        <v>0.65454588476554798</v>
      </c>
      <c r="V50" s="29">
        <f t="shared" si="38"/>
        <v>0.19285719919548844</v>
      </c>
      <c r="X50" s="31"/>
      <c r="Y50" s="7">
        <v>2016</v>
      </c>
      <c r="Z50" s="32">
        <f>Z41/10578820</f>
        <v>0.50838685221981283</v>
      </c>
      <c r="AA50" s="32">
        <f t="shared" ref="AA50:AG50" si="39">AA41/10578820</f>
        <v>1.0649864540657654E-2</v>
      </c>
      <c r="AB50" s="32">
        <f t="shared" si="39"/>
        <v>1.0185446013827629E-2</v>
      </c>
      <c r="AC50" s="32">
        <f t="shared" si="39"/>
        <v>3.5451023838197456E-3</v>
      </c>
      <c r="AD50" s="32">
        <f t="shared" si="39"/>
        <v>1.648482533968817E-3</v>
      </c>
      <c r="AE50" s="32">
        <f t="shared" si="39"/>
        <v>0.15571443695988776</v>
      </c>
      <c r="AF50" s="32">
        <f t="shared" si="39"/>
        <v>0.65627574720053838</v>
      </c>
      <c r="AG50" s="32">
        <f t="shared" si="39"/>
        <v>0.1880098158395738</v>
      </c>
    </row>
    <row r="51" spans="3:33" x14ac:dyDescent="0.25">
      <c r="C51" s="7">
        <v>2015</v>
      </c>
      <c r="D51" s="29">
        <f t="shared" si="26"/>
        <v>0.50079057064826793</v>
      </c>
      <c r="E51" s="29">
        <f t="shared" si="27"/>
        <v>1.0445115231661157E-2</v>
      </c>
      <c r="F51" s="29">
        <f>F42/C42</f>
        <v>1.2505390254420009E-2</v>
      </c>
      <c r="G51" s="29">
        <f t="shared" si="28"/>
        <v>2.8508456710267836E-2</v>
      </c>
      <c r="H51" s="29">
        <f t="shared" si="29"/>
        <v>2.6927315413731973E-2</v>
      </c>
      <c r="I51" s="29">
        <f t="shared" si="30"/>
        <v>0.15806621628096401</v>
      </c>
      <c r="J51" s="29">
        <f t="shared" si="31"/>
        <v>0.66249820324852671</v>
      </c>
      <c r="K51" s="29">
        <f t="shared" si="32"/>
        <v>0.17943558047050931</v>
      </c>
      <c r="M51" s="31"/>
      <c r="N51" s="7">
        <v>2015</v>
      </c>
      <c r="O51" s="29">
        <f>O42/634718</f>
        <v>0.51114353145806479</v>
      </c>
      <c r="P51" s="29">
        <f t="shared" ref="P51:V51" si="40">P42/634718</f>
        <v>1.0237617335572649E-2</v>
      </c>
      <c r="Q51" s="29">
        <f t="shared" si="40"/>
        <v>1.1028519752078875E-2</v>
      </c>
      <c r="R51" s="29">
        <f t="shared" si="40"/>
        <v>6.818776212428196E-3</v>
      </c>
      <c r="S51" s="29">
        <f t="shared" si="40"/>
        <v>7.5923480978954431E-3</v>
      </c>
      <c r="T51" s="29">
        <f t="shared" si="40"/>
        <v>0.151065512558333</v>
      </c>
      <c r="U51" s="29">
        <f t="shared" si="40"/>
        <v>0.66174111967834537</v>
      </c>
      <c r="V51" s="29">
        <f t="shared" si="40"/>
        <v>0.18719336776332166</v>
      </c>
      <c r="X51" s="31"/>
      <c r="Y51" s="7">
        <v>2015</v>
      </c>
      <c r="Z51" s="32">
        <f>Z42/10553843</f>
        <v>0.50858374527648365</v>
      </c>
      <c r="AA51" s="32">
        <f t="shared" ref="AA51:AG51" si="41">AA42/10553843</f>
        <v>1.0495134331636354E-2</v>
      </c>
      <c r="AB51" s="32">
        <f t="shared" si="41"/>
        <v>1.0533887987532124E-2</v>
      </c>
      <c r="AC51" s="32">
        <f t="shared" si="41"/>
        <v>3.308936848880545E-3</v>
      </c>
      <c r="AD51" s="32">
        <f t="shared" si="41"/>
        <v>1.7950807113579386E-3</v>
      </c>
      <c r="AE51" s="32">
        <f t="shared" si="41"/>
        <v>0.15385068737520541</v>
      </c>
      <c r="AF51" s="32">
        <f t="shared" si="41"/>
        <v>0.66304899551755692</v>
      </c>
      <c r="AG51" s="32">
        <f t="shared" si="41"/>
        <v>0.18310031710723762</v>
      </c>
    </row>
    <row r="52" spans="3:33" x14ac:dyDescent="0.25">
      <c r="C52" s="7">
        <v>2014</v>
      </c>
      <c r="D52" s="29">
        <f t="shared" si="26"/>
        <v>0.50222690484172217</v>
      </c>
      <c r="E52" s="29">
        <f t="shared" si="27"/>
        <v>1.0488003448110723E-2</v>
      </c>
      <c r="F52" s="29">
        <f t="shared" si="35"/>
        <v>8.9555097935922617E-3</v>
      </c>
      <c r="G52" s="29">
        <f t="shared" si="28"/>
        <v>2.8111680475073033E-2</v>
      </c>
      <c r="H52" s="29">
        <f t="shared" si="29"/>
        <v>2.4088884631962071E-2</v>
      </c>
      <c r="I52" s="29">
        <f t="shared" si="30"/>
        <v>0.15502131123988314</v>
      </c>
      <c r="J52" s="29">
        <f t="shared" si="31"/>
        <v>0.66821512379675307</v>
      </c>
      <c r="K52" s="29">
        <f t="shared" si="32"/>
        <v>0.17676356496336382</v>
      </c>
      <c r="M52" s="31"/>
      <c r="N52" s="7">
        <v>2014</v>
      </c>
      <c r="O52" s="29">
        <f>O43/635711</f>
        <v>0.51122758612010799</v>
      </c>
      <c r="P52" s="29">
        <f t="shared" ref="P52:V52" si="42">P43/635711</f>
        <v>1.0067467764440131E-2</v>
      </c>
      <c r="Q52" s="29">
        <f t="shared" si="42"/>
        <v>1.016342331656995E-2</v>
      </c>
      <c r="R52" s="29">
        <f t="shared" si="42"/>
        <v>6.5281236285041474E-3</v>
      </c>
      <c r="S52" s="29">
        <f t="shared" si="42"/>
        <v>7.4467800620093092E-3</v>
      </c>
      <c r="T52" s="29">
        <f t="shared" si="42"/>
        <v>0.14927852436091243</v>
      </c>
      <c r="U52" s="29">
        <f t="shared" si="42"/>
        <v>0.66845941001492815</v>
      </c>
      <c r="V52" s="29">
        <f t="shared" si="42"/>
        <v>0.18226206562415942</v>
      </c>
      <c r="X52" s="31"/>
      <c r="Y52" s="7">
        <v>2014</v>
      </c>
      <c r="Z52" s="32">
        <f>Z43/10538275</f>
        <v>0.50875005634223813</v>
      </c>
      <c r="AA52" s="32">
        <f t="shared" ref="AA52:AG52" si="43">AA43/10538275</f>
        <v>1.0424856060408369E-2</v>
      </c>
      <c r="AB52" s="32">
        <f t="shared" si="43"/>
        <v>1.0026783320799657E-2</v>
      </c>
      <c r="AC52" s="32">
        <f t="shared" si="43"/>
        <v>3.9498874341388889E-3</v>
      </c>
      <c r="AD52" s="32">
        <f t="shared" si="43"/>
        <v>1.8944276933369076E-3</v>
      </c>
      <c r="AE52" s="32">
        <f t="shared" si="43"/>
        <v>0.15192666731509663</v>
      </c>
      <c r="AF52" s="32">
        <f t="shared" si="43"/>
        <v>0.6696374881088224</v>
      </c>
      <c r="AG52" s="32">
        <f t="shared" si="43"/>
        <v>0.178435844576081</v>
      </c>
    </row>
    <row r="54" spans="3:33" x14ac:dyDescent="0.25">
      <c r="J54" s="95"/>
    </row>
    <row r="59" spans="3:33" ht="45" x14ac:dyDescent="0.25">
      <c r="C59" s="73" t="s">
        <v>47</v>
      </c>
      <c r="D59" s="19" t="s">
        <v>52</v>
      </c>
      <c r="E59" s="19" t="s">
        <v>53</v>
      </c>
      <c r="F59" s="19" t="s">
        <v>54</v>
      </c>
      <c r="G59" s="19" t="s">
        <v>55</v>
      </c>
      <c r="N59" s="73" t="s">
        <v>47</v>
      </c>
      <c r="O59" s="19" t="s">
        <v>50</v>
      </c>
      <c r="P59" s="19" t="s">
        <v>51</v>
      </c>
      <c r="Q59" s="19" t="s">
        <v>52</v>
      </c>
      <c r="R59" s="19" t="s">
        <v>53</v>
      </c>
      <c r="S59" s="19" t="s">
        <v>54</v>
      </c>
      <c r="T59" s="19" t="s">
        <v>55</v>
      </c>
      <c r="U59" s="19" t="s">
        <v>56</v>
      </c>
      <c r="V59" s="19" t="s">
        <v>57</v>
      </c>
      <c r="W59" s="19" t="s">
        <v>58</v>
      </c>
    </row>
    <row r="60" spans="3:33" x14ac:dyDescent="0.25">
      <c r="C60" s="74">
        <v>2019</v>
      </c>
      <c r="D60" s="25">
        <f>E30</f>
        <v>217</v>
      </c>
      <c r="E60" s="25">
        <f t="shared" ref="E60:G60" si="44">F30</f>
        <v>204</v>
      </c>
      <c r="F60" s="25">
        <f t="shared" si="44"/>
        <v>710</v>
      </c>
      <c r="G60" s="25">
        <f t="shared" si="44"/>
        <v>532</v>
      </c>
      <c r="N60" s="74">
        <v>2019</v>
      </c>
      <c r="O60" s="25">
        <v>19891</v>
      </c>
      <c r="P60" s="25">
        <v>9948</v>
      </c>
      <c r="Q60" s="25">
        <v>204</v>
      </c>
      <c r="R60" s="25">
        <v>192</v>
      </c>
      <c r="S60" s="25">
        <v>661</v>
      </c>
      <c r="T60" s="25">
        <v>502</v>
      </c>
      <c r="U60" s="25">
        <v>3317</v>
      </c>
      <c r="V60" s="25">
        <v>12806</v>
      </c>
      <c r="W60" s="25">
        <v>3768</v>
      </c>
    </row>
    <row r="61" spans="3:33" x14ac:dyDescent="0.25">
      <c r="C61" s="75">
        <v>2018</v>
      </c>
      <c r="D61" s="25">
        <f>P30</f>
        <v>220</v>
      </c>
      <c r="E61" s="25">
        <f t="shared" ref="E61:G61" si="45">Q30</f>
        <v>218</v>
      </c>
      <c r="F61" s="25">
        <f t="shared" si="45"/>
        <v>712</v>
      </c>
      <c r="G61" s="25">
        <f t="shared" si="45"/>
        <v>618</v>
      </c>
      <c r="N61" s="75">
        <v>2018</v>
      </c>
      <c r="O61" s="25">
        <v>19720</v>
      </c>
      <c r="P61" s="25">
        <v>9873</v>
      </c>
      <c r="Q61" s="25">
        <v>206</v>
      </c>
      <c r="R61" s="25">
        <v>209</v>
      </c>
      <c r="S61" s="25">
        <v>663</v>
      </c>
      <c r="T61" s="25">
        <v>588</v>
      </c>
      <c r="U61" s="25">
        <v>3268</v>
      </c>
      <c r="V61" s="25">
        <v>12791</v>
      </c>
      <c r="W61" s="25">
        <v>3661</v>
      </c>
    </row>
    <row r="62" spans="3:33" x14ac:dyDescent="0.25">
      <c r="C62" s="75">
        <v>2017</v>
      </c>
      <c r="D62" s="25">
        <f>AA30</f>
        <v>234</v>
      </c>
      <c r="E62" s="25">
        <f t="shared" ref="E62:G62" si="46">AB30</f>
        <v>222</v>
      </c>
      <c r="F62" s="25">
        <f t="shared" si="46"/>
        <v>705</v>
      </c>
      <c r="G62" s="25">
        <f t="shared" si="46"/>
        <v>576</v>
      </c>
      <c r="N62" s="75">
        <v>2017</v>
      </c>
      <c r="O62" s="25">
        <v>19648</v>
      </c>
      <c r="P62" s="25">
        <v>9822</v>
      </c>
      <c r="Q62" s="25">
        <v>220</v>
      </c>
      <c r="R62" s="25">
        <v>208</v>
      </c>
      <c r="S62" s="25">
        <v>658</v>
      </c>
      <c r="T62" s="25">
        <v>536</v>
      </c>
      <c r="U62" s="25">
        <v>3227</v>
      </c>
      <c r="V62" s="25">
        <v>12825</v>
      </c>
      <c r="W62" s="25">
        <v>3596</v>
      </c>
    </row>
    <row r="63" spans="3:33" x14ac:dyDescent="0.25">
      <c r="C63" s="75">
        <v>2016</v>
      </c>
      <c r="D63" s="25">
        <f>AK30</f>
        <v>212</v>
      </c>
      <c r="E63" s="25">
        <f t="shared" ref="E63:G63" si="47">AL30</f>
        <v>235</v>
      </c>
      <c r="F63" s="25">
        <f t="shared" si="47"/>
        <v>623</v>
      </c>
      <c r="G63" s="25">
        <f t="shared" si="47"/>
        <v>564</v>
      </c>
      <c r="N63" s="75">
        <v>2016</v>
      </c>
      <c r="O63" s="25">
        <v>19514</v>
      </c>
      <c r="P63" s="25">
        <v>9757</v>
      </c>
      <c r="Q63" s="25">
        <v>197</v>
      </c>
      <c r="R63" s="25">
        <v>226</v>
      </c>
      <c r="S63" s="25">
        <v>603</v>
      </c>
      <c r="T63" s="25">
        <v>522</v>
      </c>
      <c r="U63" s="25">
        <v>3127</v>
      </c>
      <c r="V63" s="25">
        <v>12860</v>
      </c>
      <c r="W63" s="25">
        <v>3527</v>
      </c>
    </row>
    <row r="64" spans="3:33" x14ac:dyDescent="0.25">
      <c r="C64" s="75">
        <v>2015</v>
      </c>
      <c r="D64" s="25">
        <f>AU30</f>
        <v>218</v>
      </c>
      <c r="E64" s="25">
        <f t="shared" ref="E64:G64" si="48">AV30</f>
        <v>261</v>
      </c>
      <c r="F64" s="25">
        <f t="shared" si="48"/>
        <v>595</v>
      </c>
      <c r="G64" s="25">
        <f t="shared" si="48"/>
        <v>562</v>
      </c>
      <c r="N64" s="75">
        <v>2015</v>
      </c>
      <c r="O64" s="25">
        <v>19461</v>
      </c>
      <c r="P64" s="25">
        <v>9750</v>
      </c>
      <c r="Q64" s="25">
        <v>201</v>
      </c>
      <c r="R64" s="25">
        <v>256</v>
      </c>
      <c r="S64" s="25">
        <v>553</v>
      </c>
      <c r="T64" s="25">
        <v>524</v>
      </c>
      <c r="U64" s="25">
        <v>3107</v>
      </c>
      <c r="V64" s="25">
        <v>12890</v>
      </c>
      <c r="W64" s="25">
        <v>3464</v>
      </c>
    </row>
    <row r="65" spans="3:23" x14ac:dyDescent="0.25">
      <c r="C65" s="75">
        <v>2014</v>
      </c>
      <c r="D65" s="25">
        <f>BE30</f>
        <v>219</v>
      </c>
      <c r="E65" s="25">
        <f t="shared" ref="E65:G65" si="49">BF30</f>
        <v>187</v>
      </c>
      <c r="F65" s="25">
        <f t="shared" si="49"/>
        <v>587</v>
      </c>
      <c r="G65" s="25">
        <f t="shared" si="49"/>
        <v>503</v>
      </c>
      <c r="N65" s="75">
        <v>2014</v>
      </c>
      <c r="O65" s="25">
        <v>19487</v>
      </c>
      <c r="P65" s="25">
        <v>9791</v>
      </c>
      <c r="Q65" s="25">
        <v>206</v>
      </c>
      <c r="R65" s="25">
        <v>176</v>
      </c>
      <c r="S65" s="25">
        <v>552</v>
      </c>
      <c r="T65" s="25">
        <v>473</v>
      </c>
      <c r="U65" s="25">
        <v>3052</v>
      </c>
      <c r="V65" s="25">
        <v>13007</v>
      </c>
      <c r="W65" s="25">
        <v>3428</v>
      </c>
    </row>
    <row r="66" spans="3:23" x14ac:dyDescent="0.25">
      <c r="C66" s="68" t="s">
        <v>69</v>
      </c>
      <c r="D66" s="43">
        <f>D60-D65</f>
        <v>-2</v>
      </c>
      <c r="E66" s="43">
        <f t="shared" ref="E66:G66" si="50">E60-E65</f>
        <v>17</v>
      </c>
      <c r="F66" s="43">
        <f t="shared" si="50"/>
        <v>123</v>
      </c>
      <c r="G66" s="43">
        <f t="shared" si="50"/>
        <v>29</v>
      </c>
    </row>
    <row r="67" spans="3:23" x14ac:dyDescent="0.25">
      <c r="C67" s="68" t="s">
        <v>74</v>
      </c>
      <c r="D67" s="43">
        <f>D60+D61+D62+D63+D64+D65</f>
        <v>1320</v>
      </c>
      <c r="E67" s="43">
        <f>E60+E61+E62+E63+E64+E65</f>
        <v>1327</v>
      </c>
      <c r="F67" s="43">
        <f>F60+F61+F62+F63+F64+F65</f>
        <v>3932</v>
      </c>
      <c r="G67" s="43">
        <f>G60+G61+G62+G63+G64+G65</f>
        <v>3355</v>
      </c>
    </row>
    <row r="68" spans="3:23" x14ac:dyDescent="0.25">
      <c r="C68" s="68" t="s">
        <v>72</v>
      </c>
      <c r="D68" s="77">
        <f>D67/6</f>
        <v>220</v>
      </c>
      <c r="E68" s="77">
        <f t="shared" ref="E68:F68" si="51">E67/6</f>
        <v>221.16666666666666</v>
      </c>
      <c r="F68" s="77">
        <f t="shared" si="51"/>
        <v>655.33333333333337</v>
      </c>
      <c r="G68" s="77">
        <f>G67/6</f>
        <v>559.16666666666663</v>
      </c>
      <c r="N68" s="133" t="s">
        <v>80</v>
      </c>
      <c r="O68" s="133"/>
      <c r="P68" s="133" t="s">
        <v>75</v>
      </c>
      <c r="Q68" s="133"/>
      <c r="R68" s="133"/>
    </row>
    <row r="69" spans="3:23" x14ac:dyDescent="0.25">
      <c r="D69" s="76"/>
      <c r="E69" s="76"/>
      <c r="F69" s="76"/>
      <c r="G69" s="76"/>
      <c r="N69" s="91" t="s">
        <v>47</v>
      </c>
      <c r="O69" s="19" t="s">
        <v>79</v>
      </c>
      <c r="P69" s="19" t="s">
        <v>76</v>
      </c>
      <c r="Q69" s="19" t="s">
        <v>77</v>
      </c>
      <c r="R69" s="19" t="s">
        <v>78</v>
      </c>
    </row>
    <row r="70" spans="3:23" x14ac:dyDescent="0.25">
      <c r="N70" s="74">
        <v>2019</v>
      </c>
      <c r="O70" s="25">
        <f>'Ob. struktura a změna počtu'!$C$30</f>
        <v>21336</v>
      </c>
      <c r="P70" s="45">
        <v>3543</v>
      </c>
      <c r="Q70" s="45">
        <v>13717</v>
      </c>
      <c r="R70" s="45">
        <v>4076</v>
      </c>
    </row>
    <row r="71" spans="3:23" ht="15" customHeight="1" x14ac:dyDescent="0.25">
      <c r="N71" s="75">
        <v>2018</v>
      </c>
      <c r="O71" s="25">
        <f>'Ob. struktura a změna počtu'!$N$30</f>
        <v>21145</v>
      </c>
      <c r="P71" s="42">
        <v>3485</v>
      </c>
      <c r="Q71" s="42">
        <v>13702</v>
      </c>
      <c r="R71" s="42">
        <v>3958</v>
      </c>
    </row>
    <row r="72" spans="3:23" x14ac:dyDescent="0.25">
      <c r="N72" s="75">
        <v>2017</v>
      </c>
      <c r="O72" s="25">
        <f>'Ob. struktura a změna počtu'!$Y$30</f>
        <v>21049</v>
      </c>
      <c r="P72" s="42">
        <v>3429</v>
      </c>
      <c r="Q72" s="42">
        <v>13730</v>
      </c>
      <c r="R72" s="42">
        <v>3890</v>
      </c>
    </row>
    <row r="73" spans="3:23" x14ac:dyDescent="0.25">
      <c r="N73" s="75">
        <v>2016</v>
      </c>
      <c r="O73" s="25">
        <v>20908</v>
      </c>
      <c r="P73" s="90">
        <v>3321</v>
      </c>
      <c r="Q73" s="90">
        <v>13765</v>
      </c>
      <c r="R73" s="90">
        <v>3822</v>
      </c>
    </row>
    <row r="74" spans="3:23" x14ac:dyDescent="0.25">
      <c r="N74" s="75">
        <v>2015</v>
      </c>
      <c r="O74" s="25">
        <v>20871</v>
      </c>
      <c r="P74" s="90">
        <v>3299</v>
      </c>
      <c r="Q74" s="90">
        <v>13827</v>
      </c>
      <c r="R74" s="90">
        <v>3745</v>
      </c>
    </row>
    <row r="75" spans="3:23" x14ac:dyDescent="0.25">
      <c r="N75" s="75">
        <v>2014</v>
      </c>
      <c r="O75" s="25">
        <f>'Ob. struktura a změna počtu'!$BC$30</f>
        <v>20881</v>
      </c>
      <c r="P75" s="90">
        <v>3237</v>
      </c>
      <c r="Q75" s="90">
        <v>13953</v>
      </c>
      <c r="R75" s="90">
        <v>3691</v>
      </c>
    </row>
    <row r="76" spans="3:23" x14ac:dyDescent="0.25">
      <c r="N76" s="68" t="s">
        <v>69</v>
      </c>
      <c r="O76" s="43">
        <f>O70-O75</f>
        <v>455</v>
      </c>
      <c r="P76" s="43">
        <f t="shared" ref="P76:R76" si="52">P70-P75</f>
        <v>306</v>
      </c>
      <c r="Q76" s="43">
        <f t="shared" si="52"/>
        <v>-236</v>
      </c>
      <c r="R76" s="43">
        <f t="shared" si="52"/>
        <v>385</v>
      </c>
    </row>
    <row r="77" spans="3:23" x14ac:dyDescent="0.25">
      <c r="N77" s="68" t="s">
        <v>70</v>
      </c>
      <c r="O77" s="77">
        <f>O76/O75*100</f>
        <v>2.1790144150184378</v>
      </c>
      <c r="P77" s="77">
        <f t="shared" ref="P77:R77" si="53">P76/P75*100</f>
        <v>9.4531974050046337</v>
      </c>
      <c r="Q77" s="77">
        <f t="shared" si="53"/>
        <v>-1.6913925320719558</v>
      </c>
      <c r="R77" s="77">
        <f t="shared" si="53"/>
        <v>10.430777567054998</v>
      </c>
    </row>
    <row r="78" spans="3:23" x14ac:dyDescent="0.25">
      <c r="N78" t="s">
        <v>71</v>
      </c>
    </row>
    <row r="95" spans="3:7" x14ac:dyDescent="0.25">
      <c r="C95" s="132" t="s">
        <v>73</v>
      </c>
      <c r="D95" s="132"/>
      <c r="E95" s="132"/>
      <c r="F95" s="132"/>
      <c r="G95" s="132"/>
    </row>
    <row r="96" spans="3:7" x14ac:dyDescent="0.25">
      <c r="C96" s="132"/>
      <c r="D96" s="132"/>
      <c r="E96" s="132"/>
      <c r="F96" s="132"/>
      <c r="G96" s="132"/>
    </row>
    <row r="97" spans="3:7" x14ac:dyDescent="0.25">
      <c r="C97" s="132"/>
      <c r="D97" s="132"/>
      <c r="E97" s="132"/>
      <c r="F97" s="132"/>
      <c r="G97" s="132"/>
    </row>
    <row r="98" spans="3:7" x14ac:dyDescent="0.25">
      <c r="C98" s="132"/>
      <c r="D98" s="132"/>
      <c r="E98" s="132"/>
      <c r="F98" s="132"/>
      <c r="G98" s="132"/>
    </row>
    <row r="99" spans="3:7" x14ac:dyDescent="0.25">
      <c r="C99" s="132"/>
      <c r="D99" s="132"/>
      <c r="E99" s="132"/>
      <c r="F99" s="132"/>
      <c r="G99" s="132"/>
    </row>
    <row r="100" spans="3:7" x14ac:dyDescent="0.25">
      <c r="C100" s="132"/>
      <c r="D100" s="132"/>
      <c r="E100" s="132"/>
      <c r="F100" s="132"/>
      <c r="G100" s="132"/>
    </row>
    <row r="101" spans="3:7" x14ac:dyDescent="0.25">
      <c r="C101" s="132"/>
      <c r="D101" s="132"/>
      <c r="E101" s="132"/>
      <c r="F101" s="132"/>
      <c r="G101" s="132"/>
    </row>
  </sheetData>
  <mergeCells count="3">
    <mergeCell ref="C95:G101"/>
    <mergeCell ref="P68:R68"/>
    <mergeCell ref="N68:O68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11"/>
  <sheetViews>
    <sheetView tabSelected="1" workbookViewId="0">
      <selection activeCell="AE73" sqref="AE73"/>
    </sheetView>
  </sheetViews>
  <sheetFormatPr defaultRowHeight="15" x14ac:dyDescent="0.25"/>
  <cols>
    <col min="2" max="2" width="25.85546875" customWidth="1"/>
    <col min="3" max="11" width="12.85546875" customWidth="1"/>
    <col min="13" max="13" width="25.85546875" customWidth="1"/>
    <col min="14" max="20" width="12.85546875" customWidth="1"/>
    <col min="23" max="23" width="25.85546875" customWidth="1"/>
    <col min="24" max="31" width="12.85546875" customWidth="1"/>
    <col min="33" max="33" width="25.85546875" customWidth="1"/>
    <col min="34" max="41" width="12.85546875" customWidth="1"/>
    <col min="43" max="43" width="25.85546875" customWidth="1"/>
    <col min="44" max="51" width="12.85546875" customWidth="1"/>
    <col min="53" max="53" width="25.85546875" customWidth="1"/>
    <col min="54" max="60" width="12.85546875" customWidth="1"/>
  </cols>
  <sheetData>
    <row r="1" spans="1:61" x14ac:dyDescent="0.25">
      <c r="A1" t="s">
        <v>92</v>
      </c>
    </row>
    <row r="3" spans="1:61" x14ac:dyDescent="0.25">
      <c r="B3" s="96" t="s">
        <v>93</v>
      </c>
      <c r="M3" s="96" t="s">
        <v>93</v>
      </c>
      <c r="W3" s="96" t="s">
        <v>93</v>
      </c>
      <c r="AG3" s="96" t="s">
        <v>93</v>
      </c>
      <c r="AQ3" s="96" t="s">
        <v>93</v>
      </c>
      <c r="BA3" s="96" t="s">
        <v>93</v>
      </c>
    </row>
    <row r="4" spans="1:61" x14ac:dyDescent="0.25">
      <c r="H4" s="97" t="s">
        <v>94</v>
      </c>
      <c r="I4" t="s">
        <v>95</v>
      </c>
      <c r="S4" s="97" t="s">
        <v>94</v>
      </c>
      <c r="T4" t="s">
        <v>113</v>
      </c>
      <c r="AC4" s="97" t="s">
        <v>94</v>
      </c>
      <c r="AD4" t="s">
        <v>115</v>
      </c>
      <c r="AM4" s="97" t="s">
        <v>94</v>
      </c>
      <c r="AN4" t="s">
        <v>117</v>
      </c>
      <c r="AW4" s="97" t="s">
        <v>94</v>
      </c>
      <c r="AX4" t="s">
        <v>118</v>
      </c>
      <c r="BG4" s="97" t="s">
        <v>94</v>
      </c>
      <c r="BH4" t="s">
        <v>120</v>
      </c>
    </row>
    <row r="5" spans="1:61" x14ac:dyDescent="0.25">
      <c r="H5" s="97" t="s">
        <v>96</v>
      </c>
      <c r="I5" t="s">
        <v>97</v>
      </c>
      <c r="S5" s="97" t="s">
        <v>96</v>
      </c>
      <c r="T5" t="s">
        <v>97</v>
      </c>
      <c r="AC5" s="97" t="s">
        <v>96</v>
      </c>
      <c r="AD5" t="s">
        <v>97</v>
      </c>
      <c r="AM5" s="97" t="s">
        <v>96</v>
      </c>
      <c r="AN5" t="s">
        <v>97</v>
      </c>
      <c r="AW5" s="97" t="s">
        <v>96</v>
      </c>
      <c r="AX5" t="s">
        <v>97</v>
      </c>
      <c r="BG5" s="97" t="s">
        <v>96</v>
      </c>
      <c r="BH5" t="s">
        <v>97</v>
      </c>
    </row>
    <row r="7" spans="1:61" ht="15" customHeight="1" x14ac:dyDescent="0.25">
      <c r="B7" s="139" t="s">
        <v>98</v>
      </c>
      <c r="C7" s="139" t="s">
        <v>99</v>
      </c>
      <c r="D7" s="136" t="s">
        <v>100</v>
      </c>
      <c r="E7" s="137"/>
      <c r="F7" s="136" t="s">
        <v>101</v>
      </c>
      <c r="G7" s="138"/>
      <c r="H7" s="137"/>
      <c r="I7" s="139" t="s">
        <v>102</v>
      </c>
      <c r="J7" s="106" t="s">
        <v>122</v>
      </c>
      <c r="K7" s="106"/>
      <c r="M7" s="139" t="s">
        <v>98</v>
      </c>
      <c r="N7" s="139" t="s">
        <v>99</v>
      </c>
      <c r="O7" s="136" t="s">
        <v>100</v>
      </c>
      <c r="P7" s="137"/>
      <c r="Q7" s="136" t="s">
        <v>101</v>
      </c>
      <c r="R7" s="138"/>
      <c r="S7" s="137"/>
      <c r="T7" s="139" t="s">
        <v>102</v>
      </c>
      <c r="U7" s="106" t="s">
        <v>122</v>
      </c>
      <c r="V7" s="106"/>
      <c r="W7" s="139" t="s">
        <v>98</v>
      </c>
      <c r="X7" s="139" t="s">
        <v>99</v>
      </c>
      <c r="Y7" s="136" t="s">
        <v>100</v>
      </c>
      <c r="Z7" s="137"/>
      <c r="AA7" s="136" t="s">
        <v>101</v>
      </c>
      <c r="AB7" s="138"/>
      <c r="AC7" s="137"/>
      <c r="AD7" s="139" t="s">
        <v>102</v>
      </c>
      <c r="AE7" s="106" t="s">
        <v>122</v>
      </c>
      <c r="AG7" s="134" t="s">
        <v>98</v>
      </c>
      <c r="AH7" s="134" t="s">
        <v>99</v>
      </c>
      <c r="AI7" s="134" t="s">
        <v>100</v>
      </c>
      <c r="AJ7" s="135"/>
      <c r="AK7" s="134" t="s">
        <v>101</v>
      </c>
      <c r="AL7" s="135"/>
      <c r="AM7" s="135"/>
      <c r="AN7" s="134" t="s">
        <v>102</v>
      </c>
      <c r="AO7" s="106" t="s">
        <v>122</v>
      </c>
      <c r="AQ7" s="134" t="s">
        <v>98</v>
      </c>
      <c r="AR7" s="134" t="s">
        <v>99</v>
      </c>
      <c r="AS7" s="134" t="s">
        <v>100</v>
      </c>
      <c r="AT7" s="135"/>
      <c r="AU7" s="134" t="s">
        <v>101</v>
      </c>
      <c r="AV7" s="135"/>
      <c r="AW7" s="135"/>
      <c r="AX7" s="134" t="s">
        <v>102</v>
      </c>
      <c r="AY7" s="106" t="s">
        <v>122</v>
      </c>
      <c r="BA7" s="134" t="s">
        <v>98</v>
      </c>
      <c r="BB7" s="134" t="s">
        <v>99</v>
      </c>
      <c r="BC7" s="134" t="s">
        <v>100</v>
      </c>
      <c r="BD7" s="135"/>
      <c r="BE7" s="134" t="s">
        <v>101</v>
      </c>
      <c r="BF7" s="135"/>
      <c r="BG7" s="135"/>
      <c r="BH7" s="134" t="s">
        <v>102</v>
      </c>
      <c r="BI7" s="106" t="s">
        <v>122</v>
      </c>
    </row>
    <row r="8" spans="1:61" ht="45" x14ac:dyDescent="0.25">
      <c r="B8" s="140"/>
      <c r="C8" s="140"/>
      <c r="D8" s="98" t="s">
        <v>103</v>
      </c>
      <c r="E8" s="98" t="s">
        <v>104</v>
      </c>
      <c r="F8" s="98" t="s">
        <v>105</v>
      </c>
      <c r="G8" s="98" t="s">
        <v>106</v>
      </c>
      <c r="H8" s="98" t="s">
        <v>107</v>
      </c>
      <c r="I8" s="140"/>
      <c r="J8" s="109" t="s">
        <v>123</v>
      </c>
      <c r="M8" s="140"/>
      <c r="N8" s="140"/>
      <c r="O8" s="98" t="s">
        <v>103</v>
      </c>
      <c r="P8" s="98" t="s">
        <v>104</v>
      </c>
      <c r="Q8" s="98" t="s">
        <v>105</v>
      </c>
      <c r="R8" s="98" t="s">
        <v>106</v>
      </c>
      <c r="S8" s="98" t="s">
        <v>107</v>
      </c>
      <c r="T8" s="140"/>
      <c r="U8" s="109" t="s">
        <v>123</v>
      </c>
      <c r="V8" s="109"/>
      <c r="W8" s="140"/>
      <c r="X8" s="140"/>
      <c r="Y8" s="98" t="s">
        <v>103</v>
      </c>
      <c r="Z8" s="98" t="s">
        <v>104</v>
      </c>
      <c r="AA8" s="98" t="s">
        <v>105</v>
      </c>
      <c r="AB8" s="98" t="s">
        <v>106</v>
      </c>
      <c r="AC8" s="98" t="s">
        <v>107</v>
      </c>
      <c r="AD8" s="140"/>
      <c r="AE8" s="109" t="s">
        <v>123</v>
      </c>
      <c r="AG8" s="135"/>
      <c r="AH8" s="135"/>
      <c r="AI8" s="98" t="s">
        <v>103</v>
      </c>
      <c r="AJ8" s="98" t="s">
        <v>104</v>
      </c>
      <c r="AK8" s="98" t="s">
        <v>105</v>
      </c>
      <c r="AL8" s="98" t="s">
        <v>106</v>
      </c>
      <c r="AM8" s="98" t="s">
        <v>107</v>
      </c>
      <c r="AN8" s="135"/>
      <c r="AO8" s="109" t="s">
        <v>123</v>
      </c>
      <c r="AQ8" s="135"/>
      <c r="AR8" s="135"/>
      <c r="AS8" s="98" t="s">
        <v>103</v>
      </c>
      <c r="AT8" s="98" t="s">
        <v>104</v>
      </c>
      <c r="AU8" s="98" t="s">
        <v>105</v>
      </c>
      <c r="AV8" s="98" t="s">
        <v>106</v>
      </c>
      <c r="AW8" s="98" t="s">
        <v>107</v>
      </c>
      <c r="AX8" s="135"/>
      <c r="AY8" s="109" t="s">
        <v>123</v>
      </c>
      <c r="BA8" s="135"/>
      <c r="BB8" s="135"/>
      <c r="BC8" s="98" t="s">
        <v>103</v>
      </c>
      <c r="BD8" s="98" t="s">
        <v>104</v>
      </c>
      <c r="BE8" s="98" t="s">
        <v>105</v>
      </c>
      <c r="BF8" s="98" t="s">
        <v>106</v>
      </c>
      <c r="BG8" s="98" t="s">
        <v>107</v>
      </c>
      <c r="BH8" s="135"/>
      <c r="BI8" s="109" t="s">
        <v>123</v>
      </c>
    </row>
    <row r="9" spans="1:61" s="66" customFormat="1" x14ac:dyDescent="0.25">
      <c r="B9" s="115" t="s">
        <v>97</v>
      </c>
      <c r="C9" s="100">
        <v>109037</v>
      </c>
      <c r="D9" s="100">
        <v>53127</v>
      </c>
      <c r="E9" s="100">
        <v>55910</v>
      </c>
      <c r="F9" s="100">
        <v>16485</v>
      </c>
      <c r="G9" s="100">
        <v>72190</v>
      </c>
      <c r="H9" s="100">
        <v>20362</v>
      </c>
      <c r="I9" s="114">
        <v>42.11054</v>
      </c>
      <c r="J9" s="116"/>
      <c r="K9" s="116"/>
      <c r="M9" s="115" t="s">
        <v>97</v>
      </c>
      <c r="N9" s="100">
        <v>108793</v>
      </c>
      <c r="O9" s="100">
        <v>53021</v>
      </c>
      <c r="P9" s="100">
        <v>55772</v>
      </c>
      <c r="Q9" s="100">
        <v>16604</v>
      </c>
      <c r="R9" s="100">
        <v>71446</v>
      </c>
      <c r="S9" s="100">
        <v>20743</v>
      </c>
      <c r="T9" s="114">
        <v>42.293500000000002</v>
      </c>
      <c r="U9" s="116"/>
      <c r="V9" s="116"/>
      <c r="W9" s="115" t="s">
        <v>97</v>
      </c>
      <c r="X9" s="100">
        <v>108757</v>
      </c>
      <c r="Y9" s="100">
        <v>53016</v>
      </c>
      <c r="Z9" s="100">
        <v>55741</v>
      </c>
      <c r="AA9" s="100">
        <v>16754</v>
      </c>
      <c r="AB9" s="100">
        <v>70792</v>
      </c>
      <c r="AC9" s="100">
        <v>21211</v>
      </c>
      <c r="AD9" s="114">
        <v>42.467970000000001</v>
      </c>
      <c r="AE9" s="116"/>
      <c r="AG9" s="115" t="s">
        <v>97</v>
      </c>
      <c r="AH9" s="100">
        <v>108669</v>
      </c>
      <c r="AI9" s="100">
        <v>52989</v>
      </c>
      <c r="AJ9" s="100">
        <v>55680</v>
      </c>
      <c r="AK9" s="100">
        <v>16911</v>
      </c>
      <c r="AL9" s="100">
        <v>70130</v>
      </c>
      <c r="AM9" s="100">
        <v>21628</v>
      </c>
      <c r="AN9" s="114">
        <v>42.646794393999997</v>
      </c>
      <c r="AO9" s="116"/>
      <c r="AQ9" s="115" t="s">
        <v>97</v>
      </c>
      <c r="AR9" s="100">
        <v>108587</v>
      </c>
      <c r="AS9" s="100">
        <v>52964</v>
      </c>
      <c r="AT9" s="100">
        <v>55623</v>
      </c>
      <c r="AU9" s="100">
        <v>16972</v>
      </c>
      <c r="AV9" s="100">
        <v>69543</v>
      </c>
      <c r="AW9" s="100">
        <v>22072</v>
      </c>
      <c r="AX9" s="114">
        <v>42.825429999999997</v>
      </c>
      <c r="AY9" s="116"/>
      <c r="BA9" s="115" t="s">
        <v>97</v>
      </c>
      <c r="BB9" s="100">
        <v>108646</v>
      </c>
      <c r="BC9" s="100">
        <v>53099</v>
      </c>
      <c r="BD9" s="100">
        <v>55547</v>
      </c>
      <c r="BE9" s="100">
        <v>16999</v>
      </c>
      <c r="BF9" s="100">
        <v>69135</v>
      </c>
      <c r="BG9" s="100">
        <v>22512</v>
      </c>
      <c r="BH9" s="114">
        <v>42.996272297200001</v>
      </c>
      <c r="BI9" s="116"/>
    </row>
    <row r="10" spans="1:61" x14ac:dyDescent="0.25">
      <c r="A10">
        <v>1</v>
      </c>
      <c r="B10" s="110" t="s">
        <v>18</v>
      </c>
      <c r="C10" s="92">
        <v>242</v>
      </c>
      <c r="D10" s="92">
        <v>113</v>
      </c>
      <c r="E10" s="92">
        <v>129</v>
      </c>
      <c r="F10" s="92">
        <v>32</v>
      </c>
      <c r="G10" s="92">
        <v>158</v>
      </c>
      <c r="H10" s="92">
        <v>52</v>
      </c>
      <c r="I10" s="94">
        <v>44.351239999999997</v>
      </c>
      <c r="J10" s="103">
        <f>I10*C10</f>
        <v>10733.00008</v>
      </c>
      <c r="K10" s="103"/>
      <c r="M10" s="110" t="s">
        <v>18</v>
      </c>
      <c r="N10" s="92">
        <v>247</v>
      </c>
      <c r="O10" s="92">
        <v>116</v>
      </c>
      <c r="P10" s="92">
        <v>131</v>
      </c>
      <c r="Q10" s="92">
        <v>40</v>
      </c>
      <c r="R10" s="92">
        <v>154</v>
      </c>
      <c r="S10" s="92">
        <v>53</v>
      </c>
      <c r="T10" s="94">
        <v>43.52834</v>
      </c>
      <c r="U10" s="103">
        <f>T10*N10</f>
        <v>10751.499980000001</v>
      </c>
      <c r="V10" s="103"/>
      <c r="W10" s="110" t="s">
        <v>18</v>
      </c>
      <c r="X10" s="92">
        <v>254</v>
      </c>
      <c r="Y10" s="92">
        <v>122</v>
      </c>
      <c r="Z10" s="92">
        <v>132</v>
      </c>
      <c r="AA10" s="92">
        <v>44</v>
      </c>
      <c r="AB10" s="92">
        <v>158</v>
      </c>
      <c r="AC10" s="92">
        <v>52</v>
      </c>
      <c r="AD10" s="94">
        <v>42.940944881900002</v>
      </c>
      <c r="AE10" s="103">
        <f>AD10*X10</f>
        <v>10907.000000002601</v>
      </c>
      <c r="AG10" s="110" t="s">
        <v>18</v>
      </c>
      <c r="AH10" s="92">
        <v>248</v>
      </c>
      <c r="AI10" s="92">
        <v>117</v>
      </c>
      <c r="AJ10" s="92">
        <v>131</v>
      </c>
      <c r="AK10" s="92">
        <v>45</v>
      </c>
      <c r="AL10" s="92">
        <v>153</v>
      </c>
      <c r="AM10" s="92">
        <v>50</v>
      </c>
      <c r="AN10" s="94">
        <v>42.854838709699997</v>
      </c>
      <c r="AO10" s="103">
        <f>AN10*AH10</f>
        <v>10628.000000005599</v>
      </c>
      <c r="AQ10" s="110" t="s">
        <v>18</v>
      </c>
      <c r="AR10" s="92">
        <v>243</v>
      </c>
      <c r="AS10" s="92">
        <v>114</v>
      </c>
      <c r="AT10" s="92">
        <v>129</v>
      </c>
      <c r="AU10" s="92">
        <v>47</v>
      </c>
      <c r="AV10" s="92">
        <v>146</v>
      </c>
      <c r="AW10" s="92">
        <v>50</v>
      </c>
      <c r="AX10" s="94">
        <v>43.084362139900001</v>
      </c>
      <c r="AY10" s="103">
        <f>AX10*AR10</f>
        <v>10469.4999999957</v>
      </c>
      <c r="BA10" s="110" t="s">
        <v>18</v>
      </c>
      <c r="BB10" s="92">
        <v>259</v>
      </c>
      <c r="BC10" s="92">
        <v>122</v>
      </c>
      <c r="BD10" s="92">
        <v>137</v>
      </c>
      <c r="BE10" s="92">
        <v>53</v>
      </c>
      <c r="BF10" s="92">
        <v>153</v>
      </c>
      <c r="BG10" s="92">
        <v>53</v>
      </c>
      <c r="BH10" s="94">
        <v>42.453667953699998</v>
      </c>
      <c r="BI10" s="103">
        <f>BH10*BB10</f>
        <v>10995.5000000083</v>
      </c>
    </row>
    <row r="11" spans="1:61" x14ac:dyDescent="0.25">
      <c r="A11">
        <v>2</v>
      </c>
      <c r="B11" s="110" t="s">
        <v>21</v>
      </c>
      <c r="C11" s="92">
        <v>1047</v>
      </c>
      <c r="D11" s="92">
        <v>534</v>
      </c>
      <c r="E11" s="92">
        <v>513</v>
      </c>
      <c r="F11" s="92">
        <v>166</v>
      </c>
      <c r="G11" s="92">
        <v>715</v>
      </c>
      <c r="H11" s="92">
        <v>166</v>
      </c>
      <c r="I11" s="94">
        <v>41.185769999999998</v>
      </c>
      <c r="J11" s="103">
        <f t="shared" ref="J11:J37" si="0">I11*C11</f>
        <v>43121.501189999995</v>
      </c>
      <c r="K11" s="103"/>
      <c r="M11" s="110" t="s">
        <v>21</v>
      </c>
      <c r="N11" s="92">
        <v>1059</v>
      </c>
      <c r="O11" s="92">
        <v>541</v>
      </c>
      <c r="P11" s="92">
        <v>518</v>
      </c>
      <c r="Q11" s="92">
        <v>174</v>
      </c>
      <c r="R11" s="92">
        <v>709</v>
      </c>
      <c r="S11" s="92">
        <v>176</v>
      </c>
      <c r="T11" s="94">
        <v>40.948540000000001</v>
      </c>
      <c r="U11" s="103">
        <f t="shared" ref="U11:U37" si="1">T11*N11</f>
        <v>43364.503860000004</v>
      </c>
      <c r="W11" s="110" t="s">
        <v>21</v>
      </c>
      <c r="X11" s="92">
        <v>1071</v>
      </c>
      <c r="Y11" s="92">
        <v>546</v>
      </c>
      <c r="Z11" s="92">
        <v>525</v>
      </c>
      <c r="AA11" s="92">
        <v>172</v>
      </c>
      <c r="AB11" s="92">
        <v>716</v>
      </c>
      <c r="AC11" s="92">
        <v>183</v>
      </c>
      <c r="AD11" s="94">
        <v>40.685807656400002</v>
      </c>
      <c r="AE11" s="103">
        <f t="shared" ref="AE11:AE37" si="2">AD11*X11</f>
        <v>43574.500000004402</v>
      </c>
      <c r="AG11" s="110" t="s">
        <v>21</v>
      </c>
      <c r="AH11" s="92">
        <v>1067</v>
      </c>
      <c r="AI11" s="92">
        <v>540</v>
      </c>
      <c r="AJ11" s="92">
        <v>527</v>
      </c>
      <c r="AK11" s="92">
        <v>176</v>
      </c>
      <c r="AL11" s="92">
        <v>704</v>
      </c>
      <c r="AM11" s="92">
        <v>187</v>
      </c>
      <c r="AN11" s="94">
        <v>40.684629803200004</v>
      </c>
      <c r="AO11" s="103">
        <f t="shared" ref="AO11:AO37" si="3">AN11*AH11</f>
        <v>43410.500000014406</v>
      </c>
      <c r="AQ11" s="110" t="s">
        <v>21</v>
      </c>
      <c r="AR11" s="92">
        <v>1077</v>
      </c>
      <c r="AS11" s="92">
        <v>538</v>
      </c>
      <c r="AT11" s="92">
        <v>539</v>
      </c>
      <c r="AU11" s="92">
        <v>186</v>
      </c>
      <c r="AV11" s="92">
        <v>706</v>
      </c>
      <c r="AW11" s="92">
        <v>185</v>
      </c>
      <c r="AX11" s="94">
        <v>40.457288765100003</v>
      </c>
      <c r="AY11" s="103">
        <f t="shared" ref="AY11:AY37" si="4">AX11*AR11</f>
        <v>43572.500000012704</v>
      </c>
      <c r="BA11" s="110" t="s">
        <v>21</v>
      </c>
      <c r="BB11" s="92">
        <v>1068</v>
      </c>
      <c r="BC11" s="92">
        <v>542</v>
      </c>
      <c r="BD11" s="92">
        <v>526</v>
      </c>
      <c r="BE11" s="92">
        <v>185</v>
      </c>
      <c r="BF11" s="92">
        <v>695</v>
      </c>
      <c r="BG11" s="92">
        <v>188</v>
      </c>
      <c r="BH11" s="94">
        <v>40.867041198499997</v>
      </c>
      <c r="BI11" s="103">
        <f t="shared" ref="BI11:BI37" si="5">BH11*BB11</f>
        <v>43645.999999997999</v>
      </c>
    </row>
    <row r="12" spans="1:61" x14ac:dyDescent="0.25">
      <c r="A12">
        <v>3</v>
      </c>
      <c r="B12" s="110" t="s">
        <v>22</v>
      </c>
      <c r="C12" s="92">
        <v>312</v>
      </c>
      <c r="D12" s="92">
        <v>155</v>
      </c>
      <c r="E12" s="92">
        <v>157</v>
      </c>
      <c r="F12" s="92">
        <v>60</v>
      </c>
      <c r="G12" s="92">
        <v>203</v>
      </c>
      <c r="H12" s="92">
        <v>49</v>
      </c>
      <c r="I12" s="94">
        <v>38.641030000000001</v>
      </c>
      <c r="J12" s="103">
        <f t="shared" si="0"/>
        <v>12056.00136</v>
      </c>
      <c r="K12" s="103"/>
      <c r="M12" s="110" t="s">
        <v>22</v>
      </c>
      <c r="N12" s="92">
        <v>308</v>
      </c>
      <c r="O12" s="92">
        <v>151</v>
      </c>
      <c r="P12" s="92">
        <v>157</v>
      </c>
      <c r="Q12" s="92">
        <v>51</v>
      </c>
      <c r="R12" s="92">
        <v>206</v>
      </c>
      <c r="S12" s="92">
        <v>51</v>
      </c>
      <c r="T12" s="94">
        <v>39.506489999999999</v>
      </c>
      <c r="U12" s="103">
        <f t="shared" si="1"/>
        <v>12167.99892</v>
      </c>
      <c r="W12" s="110" t="s">
        <v>22</v>
      </c>
      <c r="X12" s="92">
        <v>299</v>
      </c>
      <c r="Y12" s="92">
        <v>150</v>
      </c>
      <c r="Z12" s="92">
        <v>149</v>
      </c>
      <c r="AA12" s="92">
        <v>48</v>
      </c>
      <c r="AB12" s="92">
        <v>202</v>
      </c>
      <c r="AC12" s="92">
        <v>49</v>
      </c>
      <c r="AD12" s="94">
        <v>39.744147157199997</v>
      </c>
      <c r="AE12" s="103">
        <f t="shared" si="2"/>
        <v>11883.500000002799</v>
      </c>
      <c r="AG12" s="110" t="s">
        <v>22</v>
      </c>
      <c r="AH12" s="92">
        <v>302</v>
      </c>
      <c r="AI12" s="92">
        <v>154</v>
      </c>
      <c r="AJ12" s="92">
        <v>148</v>
      </c>
      <c r="AK12" s="92">
        <v>48</v>
      </c>
      <c r="AL12" s="92">
        <v>207</v>
      </c>
      <c r="AM12" s="92">
        <v>47</v>
      </c>
      <c r="AN12" s="94">
        <v>39.920529801299999</v>
      </c>
      <c r="AO12" s="103">
        <f t="shared" si="3"/>
        <v>12055.9999999926</v>
      </c>
      <c r="AQ12" s="110" t="s">
        <v>22</v>
      </c>
      <c r="AR12" s="92">
        <v>297</v>
      </c>
      <c r="AS12" s="92">
        <v>150</v>
      </c>
      <c r="AT12" s="92">
        <v>147</v>
      </c>
      <c r="AU12" s="92">
        <v>44</v>
      </c>
      <c r="AV12" s="92">
        <v>208</v>
      </c>
      <c r="AW12" s="92">
        <v>45</v>
      </c>
      <c r="AX12" s="94">
        <v>40.412457912500003</v>
      </c>
      <c r="AY12" s="103">
        <f t="shared" si="4"/>
        <v>12002.5000000125</v>
      </c>
      <c r="BA12" s="110" t="s">
        <v>22</v>
      </c>
      <c r="BB12" s="92">
        <v>301</v>
      </c>
      <c r="BC12" s="92">
        <v>147</v>
      </c>
      <c r="BD12" s="92">
        <v>154</v>
      </c>
      <c r="BE12" s="92">
        <v>47</v>
      </c>
      <c r="BF12" s="92">
        <v>208</v>
      </c>
      <c r="BG12" s="92">
        <v>46</v>
      </c>
      <c r="BH12" s="94">
        <v>40.583056478400003</v>
      </c>
      <c r="BI12" s="103">
        <f t="shared" si="5"/>
        <v>12215.499999998401</v>
      </c>
    </row>
    <row r="13" spans="1:61" x14ac:dyDescent="0.25">
      <c r="B13" s="110" t="s">
        <v>15</v>
      </c>
      <c r="C13" s="104">
        <v>784</v>
      </c>
      <c r="D13" s="104">
        <v>373</v>
      </c>
      <c r="E13" s="104">
        <v>411</v>
      </c>
      <c r="F13" s="104">
        <v>144</v>
      </c>
      <c r="G13" s="104">
        <v>523</v>
      </c>
      <c r="H13" s="104">
        <v>117</v>
      </c>
      <c r="I13" s="104">
        <v>39.5</v>
      </c>
      <c r="J13" s="103">
        <f t="shared" si="0"/>
        <v>30968</v>
      </c>
      <c r="K13" s="107"/>
      <c r="M13" s="110" t="s">
        <v>15</v>
      </c>
      <c r="N13" s="104">
        <v>786</v>
      </c>
      <c r="O13" s="104">
        <v>380</v>
      </c>
      <c r="P13" s="104">
        <v>406</v>
      </c>
      <c r="Q13" s="104">
        <v>142</v>
      </c>
      <c r="R13" s="104">
        <v>523</v>
      </c>
      <c r="S13" s="104">
        <v>121</v>
      </c>
      <c r="T13" s="104">
        <v>39.799999999999997</v>
      </c>
      <c r="U13" s="103">
        <f t="shared" si="1"/>
        <v>31282.799999999999</v>
      </c>
      <c r="W13" s="110" t="s">
        <v>15</v>
      </c>
      <c r="X13" s="104">
        <v>795</v>
      </c>
      <c r="Y13" s="104">
        <v>383</v>
      </c>
      <c r="Z13" s="104">
        <v>412</v>
      </c>
      <c r="AA13" s="104">
        <v>146</v>
      </c>
      <c r="AB13" s="104">
        <v>512</v>
      </c>
      <c r="AC13" s="104">
        <v>137</v>
      </c>
      <c r="AD13" s="104">
        <v>40.299999999999997</v>
      </c>
      <c r="AE13" s="103">
        <f t="shared" si="2"/>
        <v>32038.499999999996</v>
      </c>
      <c r="AG13" s="110" t="s">
        <v>15</v>
      </c>
      <c r="AH13" s="105">
        <v>818</v>
      </c>
      <c r="AI13" s="105">
        <v>400</v>
      </c>
      <c r="AJ13" s="105">
        <v>418</v>
      </c>
      <c r="AK13" s="105">
        <v>156</v>
      </c>
      <c r="AL13" s="105">
        <v>521</v>
      </c>
      <c r="AM13" s="105">
        <v>141</v>
      </c>
      <c r="AN13" s="105">
        <v>40.299999999999997</v>
      </c>
      <c r="AO13" s="103">
        <f t="shared" si="3"/>
        <v>32965.399999999994</v>
      </c>
      <c r="AQ13" s="110" t="s">
        <v>15</v>
      </c>
      <c r="AR13" s="104">
        <v>816</v>
      </c>
      <c r="AS13" s="104">
        <v>406</v>
      </c>
      <c r="AT13" s="104">
        <v>410</v>
      </c>
      <c r="AU13" s="104">
        <v>160</v>
      </c>
      <c r="AV13" s="104">
        <v>509</v>
      </c>
      <c r="AW13" s="104">
        <v>147</v>
      </c>
      <c r="AX13" s="104">
        <v>40.6</v>
      </c>
      <c r="AY13" s="103">
        <f t="shared" si="4"/>
        <v>33129.599999999999</v>
      </c>
      <c r="BA13" s="110" t="s">
        <v>15</v>
      </c>
      <c r="BB13" s="104">
        <v>819</v>
      </c>
      <c r="BC13" s="104">
        <v>410</v>
      </c>
      <c r="BD13" s="104">
        <v>409</v>
      </c>
      <c r="BE13" s="104">
        <v>159</v>
      </c>
      <c r="BF13" s="104">
        <v>513</v>
      </c>
      <c r="BG13" s="104">
        <v>147</v>
      </c>
      <c r="BH13" s="104">
        <v>40.6</v>
      </c>
      <c r="BI13" s="103">
        <f t="shared" si="5"/>
        <v>33251.4</v>
      </c>
    </row>
    <row r="14" spans="1:61" x14ac:dyDescent="0.25">
      <c r="A14">
        <v>4</v>
      </c>
      <c r="B14" s="110" t="s">
        <v>23</v>
      </c>
      <c r="C14" s="92">
        <v>531</v>
      </c>
      <c r="D14" s="92">
        <v>266</v>
      </c>
      <c r="E14" s="92">
        <v>265</v>
      </c>
      <c r="F14" s="92">
        <v>79</v>
      </c>
      <c r="G14" s="92">
        <v>351</v>
      </c>
      <c r="H14" s="92">
        <v>101</v>
      </c>
      <c r="I14" s="94">
        <v>41.564030000000002</v>
      </c>
      <c r="J14" s="103">
        <f t="shared" si="0"/>
        <v>22070.499930000002</v>
      </c>
      <c r="K14" s="103"/>
      <c r="M14" s="110" t="s">
        <v>23</v>
      </c>
      <c r="N14" s="92">
        <v>522</v>
      </c>
      <c r="O14" s="92">
        <v>267</v>
      </c>
      <c r="P14" s="92">
        <v>255</v>
      </c>
      <c r="Q14" s="92">
        <v>74</v>
      </c>
      <c r="R14" s="92">
        <v>347</v>
      </c>
      <c r="S14" s="92">
        <v>101</v>
      </c>
      <c r="T14" s="94">
        <v>42.082380000000001</v>
      </c>
      <c r="U14" s="103">
        <f t="shared" si="1"/>
        <v>21967.002359999999</v>
      </c>
      <c r="W14" s="110" t="s">
        <v>23</v>
      </c>
      <c r="X14" s="92">
        <v>520</v>
      </c>
      <c r="Y14" s="92">
        <v>265</v>
      </c>
      <c r="Z14" s="92">
        <v>255</v>
      </c>
      <c r="AA14" s="92">
        <v>69</v>
      </c>
      <c r="AB14" s="92">
        <v>348</v>
      </c>
      <c r="AC14" s="92">
        <v>103</v>
      </c>
      <c r="AD14" s="94">
        <v>42.361538461499997</v>
      </c>
      <c r="AE14" s="103">
        <f t="shared" si="2"/>
        <v>22027.999999979998</v>
      </c>
      <c r="AG14" s="110" t="s">
        <v>23</v>
      </c>
      <c r="AH14" s="92">
        <v>516</v>
      </c>
      <c r="AI14" s="92">
        <v>260</v>
      </c>
      <c r="AJ14" s="92">
        <v>256</v>
      </c>
      <c r="AK14" s="92">
        <v>71</v>
      </c>
      <c r="AL14" s="92">
        <v>338</v>
      </c>
      <c r="AM14" s="92">
        <v>107</v>
      </c>
      <c r="AN14" s="94">
        <v>42.9593023256</v>
      </c>
      <c r="AO14" s="103">
        <f t="shared" si="3"/>
        <v>22167.000000009601</v>
      </c>
      <c r="AQ14" s="110" t="s">
        <v>23</v>
      </c>
      <c r="AR14" s="92">
        <v>524</v>
      </c>
      <c r="AS14" s="92">
        <v>266</v>
      </c>
      <c r="AT14" s="92">
        <v>258</v>
      </c>
      <c r="AU14" s="92">
        <v>76</v>
      </c>
      <c r="AV14" s="92">
        <v>336</v>
      </c>
      <c r="AW14" s="92">
        <v>112</v>
      </c>
      <c r="AX14" s="94">
        <v>42.916030534400001</v>
      </c>
      <c r="AY14" s="103">
        <f t="shared" si="4"/>
        <v>22488.0000000256</v>
      </c>
      <c r="BA14" s="110" t="s">
        <v>23</v>
      </c>
      <c r="BB14" s="92">
        <v>534</v>
      </c>
      <c r="BC14" s="92">
        <v>269</v>
      </c>
      <c r="BD14" s="92">
        <v>265</v>
      </c>
      <c r="BE14" s="92">
        <v>85</v>
      </c>
      <c r="BF14" s="92">
        <v>335</v>
      </c>
      <c r="BG14" s="92">
        <v>114</v>
      </c>
      <c r="BH14" s="94">
        <v>42.411985018700001</v>
      </c>
      <c r="BI14" s="103">
        <f t="shared" si="5"/>
        <v>22647.999999985801</v>
      </c>
    </row>
    <row r="15" spans="1:61" x14ac:dyDescent="0.25">
      <c r="A15">
        <v>5</v>
      </c>
      <c r="B15" s="110" t="s">
        <v>24</v>
      </c>
      <c r="C15" s="92">
        <v>536</v>
      </c>
      <c r="D15" s="92">
        <v>268</v>
      </c>
      <c r="E15" s="92">
        <v>268</v>
      </c>
      <c r="F15" s="92">
        <v>64</v>
      </c>
      <c r="G15" s="92">
        <v>387</v>
      </c>
      <c r="H15" s="92">
        <v>85</v>
      </c>
      <c r="I15" s="94">
        <v>42.162309999999998</v>
      </c>
      <c r="J15" s="103">
        <f t="shared" si="0"/>
        <v>22598.998159999999</v>
      </c>
      <c r="K15" s="103"/>
      <c r="M15" s="110" t="s">
        <v>24</v>
      </c>
      <c r="N15" s="92">
        <v>537</v>
      </c>
      <c r="O15" s="92">
        <v>272</v>
      </c>
      <c r="P15" s="92">
        <v>265</v>
      </c>
      <c r="Q15" s="92">
        <v>65</v>
      </c>
      <c r="R15" s="92">
        <v>387</v>
      </c>
      <c r="S15" s="92">
        <v>85</v>
      </c>
      <c r="T15" s="94">
        <v>41.972999999999999</v>
      </c>
      <c r="U15" s="103">
        <f t="shared" si="1"/>
        <v>22539.501</v>
      </c>
      <c r="W15" s="110" t="s">
        <v>24</v>
      </c>
      <c r="X15" s="92">
        <v>526</v>
      </c>
      <c r="Y15" s="92">
        <v>265</v>
      </c>
      <c r="Z15" s="92">
        <v>261</v>
      </c>
      <c r="AA15" s="92">
        <v>61</v>
      </c>
      <c r="AB15" s="92">
        <v>375</v>
      </c>
      <c r="AC15" s="92">
        <v>90</v>
      </c>
      <c r="AD15" s="94">
        <v>42.633079847899999</v>
      </c>
      <c r="AE15" s="103">
        <f t="shared" si="2"/>
        <v>22424.999999995398</v>
      </c>
      <c r="AG15" s="110" t="s">
        <v>24</v>
      </c>
      <c r="AH15" s="92">
        <v>518</v>
      </c>
      <c r="AI15" s="92">
        <v>262</v>
      </c>
      <c r="AJ15" s="92">
        <v>256</v>
      </c>
      <c r="AK15" s="92">
        <v>63</v>
      </c>
      <c r="AL15" s="92">
        <v>369</v>
      </c>
      <c r="AM15" s="92">
        <v>86</v>
      </c>
      <c r="AN15" s="94">
        <v>42.6544401544</v>
      </c>
      <c r="AO15" s="103">
        <f t="shared" si="3"/>
        <v>22094.999999979198</v>
      </c>
      <c r="AQ15" s="110" t="s">
        <v>24</v>
      </c>
      <c r="AR15" s="92">
        <v>512</v>
      </c>
      <c r="AS15" s="92">
        <v>259</v>
      </c>
      <c r="AT15" s="92">
        <v>253</v>
      </c>
      <c r="AU15" s="92">
        <v>60</v>
      </c>
      <c r="AV15" s="92">
        <v>370</v>
      </c>
      <c r="AW15" s="92">
        <v>82</v>
      </c>
      <c r="AX15" s="94">
        <v>42.98046875</v>
      </c>
      <c r="AY15" s="103">
        <f t="shared" si="4"/>
        <v>22006</v>
      </c>
      <c r="BA15" s="110" t="s">
        <v>24</v>
      </c>
      <c r="BB15" s="92">
        <v>521</v>
      </c>
      <c r="BC15" s="92">
        <v>269</v>
      </c>
      <c r="BD15" s="92">
        <v>252</v>
      </c>
      <c r="BE15" s="92">
        <v>61</v>
      </c>
      <c r="BF15" s="92">
        <v>374</v>
      </c>
      <c r="BG15" s="92">
        <v>86</v>
      </c>
      <c r="BH15" s="94">
        <v>42.908829174700003</v>
      </c>
      <c r="BI15" s="103">
        <f t="shared" si="5"/>
        <v>22355.500000018703</v>
      </c>
    </row>
    <row r="16" spans="1:61" x14ac:dyDescent="0.25">
      <c r="A16">
        <v>6</v>
      </c>
      <c r="B16" s="110" t="s">
        <v>25</v>
      </c>
      <c r="C16" s="92">
        <v>531</v>
      </c>
      <c r="D16" s="92">
        <v>259</v>
      </c>
      <c r="E16" s="92">
        <v>272</v>
      </c>
      <c r="F16" s="92">
        <v>81</v>
      </c>
      <c r="G16" s="92">
        <v>337</v>
      </c>
      <c r="H16" s="92">
        <v>113</v>
      </c>
      <c r="I16" s="94">
        <v>42.596049999999998</v>
      </c>
      <c r="J16" s="103">
        <f t="shared" si="0"/>
        <v>22618.502549999997</v>
      </c>
      <c r="K16" s="103"/>
      <c r="M16" s="110" t="s">
        <v>25</v>
      </c>
      <c r="N16" s="92">
        <v>538</v>
      </c>
      <c r="O16" s="92">
        <v>265</v>
      </c>
      <c r="P16" s="92">
        <v>273</v>
      </c>
      <c r="Q16" s="92">
        <v>83</v>
      </c>
      <c r="R16" s="92">
        <v>336</v>
      </c>
      <c r="S16" s="92">
        <v>119</v>
      </c>
      <c r="T16" s="94">
        <v>42.979550000000003</v>
      </c>
      <c r="U16" s="103">
        <f t="shared" si="1"/>
        <v>23122.997900000002</v>
      </c>
      <c r="W16" s="110" t="s">
        <v>25</v>
      </c>
      <c r="X16" s="92">
        <v>551</v>
      </c>
      <c r="Y16" s="92">
        <v>275</v>
      </c>
      <c r="Z16" s="92">
        <v>276</v>
      </c>
      <c r="AA16" s="92">
        <v>93</v>
      </c>
      <c r="AB16" s="92">
        <v>333</v>
      </c>
      <c r="AC16" s="92">
        <v>125</v>
      </c>
      <c r="AD16" s="94">
        <v>42.743194192399997</v>
      </c>
      <c r="AE16" s="103">
        <f t="shared" si="2"/>
        <v>23551.500000012398</v>
      </c>
      <c r="AG16" s="110" t="s">
        <v>25</v>
      </c>
      <c r="AH16" s="92">
        <v>537</v>
      </c>
      <c r="AI16" s="92">
        <v>264</v>
      </c>
      <c r="AJ16" s="92">
        <v>273</v>
      </c>
      <c r="AK16" s="92">
        <v>91</v>
      </c>
      <c r="AL16" s="92">
        <v>323</v>
      </c>
      <c r="AM16" s="92">
        <v>123</v>
      </c>
      <c r="AN16" s="94">
        <v>42.915270018599998</v>
      </c>
      <c r="AO16" s="103">
        <f t="shared" si="3"/>
        <v>23045.499999988198</v>
      </c>
      <c r="AQ16" s="110" t="s">
        <v>25</v>
      </c>
      <c r="AR16" s="92">
        <v>531</v>
      </c>
      <c r="AS16" s="92">
        <v>264</v>
      </c>
      <c r="AT16" s="92">
        <v>267</v>
      </c>
      <c r="AU16" s="92">
        <v>95</v>
      </c>
      <c r="AV16" s="92">
        <v>317</v>
      </c>
      <c r="AW16" s="92">
        <v>119</v>
      </c>
      <c r="AX16" s="94">
        <v>42.692090395500003</v>
      </c>
      <c r="AY16" s="103">
        <f t="shared" si="4"/>
        <v>22669.500000010503</v>
      </c>
      <c r="BA16" s="110" t="s">
        <v>25</v>
      </c>
      <c r="BB16" s="92">
        <v>536</v>
      </c>
      <c r="BC16" s="92">
        <v>265</v>
      </c>
      <c r="BD16" s="92">
        <v>271</v>
      </c>
      <c r="BE16" s="92">
        <v>94</v>
      </c>
      <c r="BF16" s="92">
        <v>316</v>
      </c>
      <c r="BG16" s="92">
        <v>126</v>
      </c>
      <c r="BH16" s="94">
        <v>42.8824626866</v>
      </c>
      <c r="BI16" s="103">
        <f t="shared" si="5"/>
        <v>22985.000000017601</v>
      </c>
    </row>
    <row r="17" spans="1:61" x14ac:dyDescent="0.25">
      <c r="A17">
        <v>7</v>
      </c>
      <c r="B17" s="110" t="s">
        <v>26</v>
      </c>
      <c r="C17" s="92">
        <v>330</v>
      </c>
      <c r="D17" s="92">
        <v>163</v>
      </c>
      <c r="E17" s="92">
        <v>167</v>
      </c>
      <c r="F17" s="92">
        <v>58</v>
      </c>
      <c r="G17" s="92">
        <v>237</v>
      </c>
      <c r="H17" s="92">
        <v>35</v>
      </c>
      <c r="I17" s="94">
        <v>38.136360000000003</v>
      </c>
      <c r="J17" s="103">
        <f t="shared" si="0"/>
        <v>12584.998800000001</v>
      </c>
      <c r="K17" s="103"/>
      <c r="M17" s="110" t="s">
        <v>26</v>
      </c>
      <c r="N17" s="92">
        <v>329</v>
      </c>
      <c r="O17" s="92">
        <v>168</v>
      </c>
      <c r="P17" s="92">
        <v>161</v>
      </c>
      <c r="Q17" s="92">
        <v>61</v>
      </c>
      <c r="R17" s="92">
        <v>233</v>
      </c>
      <c r="S17" s="92">
        <v>35</v>
      </c>
      <c r="T17" s="94">
        <v>37.925530000000002</v>
      </c>
      <c r="U17" s="103">
        <f t="shared" si="1"/>
        <v>12477.499370000001</v>
      </c>
      <c r="W17" s="110" t="s">
        <v>26</v>
      </c>
      <c r="X17" s="92">
        <v>329</v>
      </c>
      <c r="Y17" s="92">
        <v>169</v>
      </c>
      <c r="Z17" s="92">
        <v>160</v>
      </c>
      <c r="AA17" s="92">
        <v>57</v>
      </c>
      <c r="AB17" s="92">
        <v>238</v>
      </c>
      <c r="AC17" s="92">
        <v>34</v>
      </c>
      <c r="AD17" s="94">
        <v>38.606382978699997</v>
      </c>
      <c r="AE17" s="103">
        <f t="shared" si="2"/>
        <v>12701.499999992298</v>
      </c>
      <c r="AG17" s="110" t="s">
        <v>26</v>
      </c>
      <c r="AH17" s="92">
        <v>341</v>
      </c>
      <c r="AI17" s="92">
        <v>177</v>
      </c>
      <c r="AJ17" s="92">
        <v>164</v>
      </c>
      <c r="AK17" s="92">
        <v>63</v>
      </c>
      <c r="AL17" s="92">
        <v>241</v>
      </c>
      <c r="AM17" s="92">
        <v>37</v>
      </c>
      <c r="AN17" s="94">
        <v>38.555718475100001</v>
      </c>
      <c r="AO17" s="103">
        <f t="shared" si="3"/>
        <v>13147.5000000091</v>
      </c>
      <c r="AQ17" s="110" t="s">
        <v>26</v>
      </c>
      <c r="AR17" s="92">
        <v>343</v>
      </c>
      <c r="AS17" s="92">
        <v>180</v>
      </c>
      <c r="AT17" s="92">
        <v>163</v>
      </c>
      <c r="AU17" s="92">
        <v>65</v>
      </c>
      <c r="AV17" s="92">
        <v>236</v>
      </c>
      <c r="AW17" s="92">
        <v>42</v>
      </c>
      <c r="AX17" s="94">
        <v>39.065597667600002</v>
      </c>
      <c r="AY17" s="103">
        <f t="shared" si="4"/>
        <v>13399.499999986801</v>
      </c>
      <c r="BA17" s="110" t="s">
        <v>26</v>
      </c>
      <c r="BB17" s="92">
        <v>346</v>
      </c>
      <c r="BC17" s="92">
        <v>179</v>
      </c>
      <c r="BD17" s="92">
        <v>167</v>
      </c>
      <c r="BE17" s="92">
        <v>63</v>
      </c>
      <c r="BF17" s="92">
        <v>239</v>
      </c>
      <c r="BG17" s="92">
        <v>44</v>
      </c>
      <c r="BH17" s="94">
        <v>39.130057803500002</v>
      </c>
      <c r="BI17" s="103">
        <f t="shared" si="5"/>
        <v>13539.000000011001</v>
      </c>
    </row>
    <row r="18" spans="1:61" s="28" customFormat="1" x14ac:dyDescent="0.25">
      <c r="A18">
        <v>8</v>
      </c>
      <c r="B18" s="112" t="s">
        <v>91</v>
      </c>
      <c r="C18" s="101">
        <v>1394</v>
      </c>
      <c r="D18" s="101">
        <v>698</v>
      </c>
      <c r="E18" s="101">
        <v>696</v>
      </c>
      <c r="F18" s="101">
        <v>185</v>
      </c>
      <c r="G18" s="101">
        <v>946</v>
      </c>
      <c r="H18" s="101">
        <v>263</v>
      </c>
      <c r="I18" s="113">
        <v>42.257530000000003</v>
      </c>
      <c r="J18" s="103">
        <f t="shared" si="0"/>
        <v>58906.99682</v>
      </c>
      <c r="K18" s="108"/>
      <c r="M18" s="112" t="s">
        <v>91</v>
      </c>
      <c r="N18" s="101">
        <v>1410</v>
      </c>
      <c r="O18" s="101">
        <v>708</v>
      </c>
      <c r="P18" s="101">
        <v>702</v>
      </c>
      <c r="Q18" s="101">
        <v>192</v>
      </c>
      <c r="R18" s="101">
        <v>937</v>
      </c>
      <c r="S18" s="101">
        <v>281</v>
      </c>
      <c r="T18" s="113">
        <v>42.715600000000002</v>
      </c>
      <c r="U18" s="103">
        <f t="shared" si="1"/>
        <v>60228.996000000006</v>
      </c>
      <c r="W18" s="112" t="s">
        <v>91</v>
      </c>
      <c r="X18" s="101">
        <v>1394</v>
      </c>
      <c r="Y18" s="101">
        <v>698</v>
      </c>
      <c r="Z18" s="101">
        <v>696</v>
      </c>
      <c r="AA18" s="101">
        <v>194</v>
      </c>
      <c r="AB18" s="101">
        <v>905</v>
      </c>
      <c r="AC18" s="101">
        <v>295</v>
      </c>
      <c r="AD18" s="113">
        <v>43.092539454799997</v>
      </c>
      <c r="AE18" s="103">
        <f t="shared" si="2"/>
        <v>60070.999999991196</v>
      </c>
      <c r="AG18" s="112" t="s">
        <v>91</v>
      </c>
      <c r="AH18" s="101">
        <v>1401</v>
      </c>
      <c r="AI18" s="101">
        <v>710</v>
      </c>
      <c r="AJ18" s="101">
        <v>691</v>
      </c>
      <c r="AK18" s="101">
        <v>202</v>
      </c>
      <c r="AL18" s="101">
        <v>905</v>
      </c>
      <c r="AM18" s="101">
        <v>294</v>
      </c>
      <c r="AN18" s="113">
        <v>43.098144182699997</v>
      </c>
      <c r="AO18" s="103">
        <f t="shared" si="3"/>
        <v>60380.499999962696</v>
      </c>
      <c r="AQ18" s="112" t="s">
        <v>91</v>
      </c>
      <c r="AR18" s="101">
        <v>1425</v>
      </c>
      <c r="AS18" s="101">
        <v>718</v>
      </c>
      <c r="AT18" s="101">
        <v>707</v>
      </c>
      <c r="AU18" s="101">
        <v>217</v>
      </c>
      <c r="AV18" s="101">
        <v>911</v>
      </c>
      <c r="AW18" s="101">
        <v>297</v>
      </c>
      <c r="AX18" s="113">
        <v>42.810175438599998</v>
      </c>
      <c r="AY18" s="103">
        <f t="shared" si="4"/>
        <v>61004.500000004999</v>
      </c>
      <c r="BA18" s="112" t="s">
        <v>91</v>
      </c>
      <c r="BB18" s="101">
        <v>1445</v>
      </c>
      <c r="BC18" s="101">
        <v>726</v>
      </c>
      <c r="BD18" s="101">
        <v>719</v>
      </c>
      <c r="BE18" s="101">
        <v>226</v>
      </c>
      <c r="BF18" s="101">
        <v>911</v>
      </c>
      <c r="BG18" s="101">
        <v>308</v>
      </c>
      <c r="BH18" s="113">
        <v>42.869550173</v>
      </c>
      <c r="BI18" s="103">
        <f t="shared" si="5"/>
        <v>61946.499999984997</v>
      </c>
    </row>
    <row r="19" spans="1:61" x14ac:dyDescent="0.25">
      <c r="A19">
        <v>9</v>
      </c>
      <c r="B19" s="110" t="s">
        <v>27</v>
      </c>
      <c r="C19" s="92">
        <v>220</v>
      </c>
      <c r="D19" s="92">
        <v>115</v>
      </c>
      <c r="E19" s="92">
        <v>105</v>
      </c>
      <c r="F19" s="92">
        <v>33</v>
      </c>
      <c r="G19" s="92">
        <v>147</v>
      </c>
      <c r="H19" s="92">
        <v>40</v>
      </c>
      <c r="I19" s="94">
        <v>42.977269999999997</v>
      </c>
      <c r="J19" s="103">
        <f t="shared" si="0"/>
        <v>9454.9993999999988</v>
      </c>
      <c r="K19" s="103"/>
      <c r="M19" s="110" t="s">
        <v>27</v>
      </c>
      <c r="N19" s="92">
        <v>213</v>
      </c>
      <c r="O19" s="92">
        <v>117</v>
      </c>
      <c r="P19" s="92">
        <v>96</v>
      </c>
      <c r="Q19" s="92">
        <v>28</v>
      </c>
      <c r="R19" s="92">
        <v>145</v>
      </c>
      <c r="S19" s="92">
        <v>40</v>
      </c>
      <c r="T19" s="94">
        <v>43.636150000000001</v>
      </c>
      <c r="U19" s="103">
        <f t="shared" si="1"/>
        <v>9294.4999499999994</v>
      </c>
      <c r="W19" s="110" t="s">
        <v>27</v>
      </c>
      <c r="X19" s="92">
        <v>208</v>
      </c>
      <c r="Y19" s="92">
        <v>116</v>
      </c>
      <c r="Z19" s="92">
        <v>92</v>
      </c>
      <c r="AA19" s="92">
        <v>26</v>
      </c>
      <c r="AB19" s="92">
        <v>140</v>
      </c>
      <c r="AC19" s="92">
        <v>42</v>
      </c>
      <c r="AD19" s="94">
        <v>44.216346153800004</v>
      </c>
      <c r="AE19" s="103">
        <f t="shared" si="2"/>
        <v>9196.9999999904012</v>
      </c>
      <c r="AG19" s="110" t="s">
        <v>27</v>
      </c>
      <c r="AH19" s="92">
        <v>212</v>
      </c>
      <c r="AI19" s="92">
        <v>117</v>
      </c>
      <c r="AJ19" s="92">
        <v>95</v>
      </c>
      <c r="AK19" s="92">
        <v>26</v>
      </c>
      <c r="AL19" s="92">
        <v>142</v>
      </c>
      <c r="AM19" s="92">
        <v>44</v>
      </c>
      <c r="AN19" s="94">
        <v>44.495283018899997</v>
      </c>
      <c r="AO19" s="103">
        <f t="shared" si="3"/>
        <v>9433.0000000067994</v>
      </c>
      <c r="AQ19" s="110" t="s">
        <v>27</v>
      </c>
      <c r="AR19" s="92">
        <v>207</v>
      </c>
      <c r="AS19" s="92">
        <v>112</v>
      </c>
      <c r="AT19" s="92">
        <v>95</v>
      </c>
      <c r="AU19" s="92">
        <v>27</v>
      </c>
      <c r="AV19" s="92">
        <v>132</v>
      </c>
      <c r="AW19" s="92">
        <v>48</v>
      </c>
      <c r="AX19" s="94">
        <v>45.012077294699999</v>
      </c>
      <c r="AY19" s="103">
        <f t="shared" si="4"/>
        <v>9317.5000000028995</v>
      </c>
      <c r="BA19" s="110" t="s">
        <v>27</v>
      </c>
      <c r="BB19" s="92">
        <v>214</v>
      </c>
      <c r="BC19" s="92">
        <v>117</v>
      </c>
      <c r="BD19" s="92">
        <v>97</v>
      </c>
      <c r="BE19" s="92">
        <v>30</v>
      </c>
      <c r="BF19" s="92">
        <v>138</v>
      </c>
      <c r="BG19" s="92">
        <v>46</v>
      </c>
      <c r="BH19" s="94">
        <v>44.317757009300003</v>
      </c>
      <c r="BI19" s="103">
        <f t="shared" si="5"/>
        <v>9483.9999999902011</v>
      </c>
    </row>
    <row r="20" spans="1:61" x14ac:dyDescent="0.25">
      <c r="A20">
        <v>10</v>
      </c>
      <c r="B20" s="110" t="s">
        <v>28</v>
      </c>
      <c r="C20" s="92">
        <v>785</v>
      </c>
      <c r="D20" s="92">
        <v>382</v>
      </c>
      <c r="E20" s="92">
        <v>403</v>
      </c>
      <c r="F20" s="92">
        <v>140</v>
      </c>
      <c r="G20" s="92">
        <v>492</v>
      </c>
      <c r="H20" s="92">
        <v>153</v>
      </c>
      <c r="I20" s="94">
        <v>41.590449999999997</v>
      </c>
      <c r="J20" s="103">
        <f t="shared" si="0"/>
        <v>32648.503249999998</v>
      </c>
      <c r="K20" s="103"/>
      <c r="M20" s="110" t="s">
        <v>28</v>
      </c>
      <c r="N20" s="92">
        <v>773</v>
      </c>
      <c r="O20" s="92">
        <v>380</v>
      </c>
      <c r="P20" s="92">
        <v>393</v>
      </c>
      <c r="Q20" s="92">
        <v>141</v>
      </c>
      <c r="R20" s="92">
        <v>485</v>
      </c>
      <c r="S20" s="92">
        <v>147</v>
      </c>
      <c r="T20" s="94">
        <v>40.98254</v>
      </c>
      <c r="U20" s="103">
        <f t="shared" si="1"/>
        <v>31679.503420000001</v>
      </c>
      <c r="W20" s="110" t="s">
        <v>28</v>
      </c>
      <c r="X20" s="92">
        <v>773</v>
      </c>
      <c r="Y20" s="92">
        <v>380</v>
      </c>
      <c r="Z20" s="92">
        <v>393</v>
      </c>
      <c r="AA20" s="92">
        <v>141</v>
      </c>
      <c r="AB20" s="92">
        <v>479</v>
      </c>
      <c r="AC20" s="92">
        <v>153</v>
      </c>
      <c r="AD20" s="94">
        <v>40.947606727</v>
      </c>
      <c r="AE20" s="103">
        <f t="shared" si="2"/>
        <v>31652.499999971002</v>
      </c>
      <c r="AG20" s="110" t="s">
        <v>28</v>
      </c>
      <c r="AH20" s="92">
        <v>783</v>
      </c>
      <c r="AI20" s="92">
        <v>386</v>
      </c>
      <c r="AJ20" s="92">
        <v>397</v>
      </c>
      <c r="AK20" s="92">
        <v>146</v>
      </c>
      <c r="AL20" s="92">
        <v>485</v>
      </c>
      <c r="AM20" s="92">
        <v>152</v>
      </c>
      <c r="AN20" s="94">
        <v>40.930395913200002</v>
      </c>
      <c r="AO20" s="103">
        <f t="shared" si="3"/>
        <v>32048.500000035601</v>
      </c>
      <c r="AQ20" s="110" t="s">
        <v>28</v>
      </c>
      <c r="AR20" s="92">
        <v>793</v>
      </c>
      <c r="AS20" s="92">
        <v>392</v>
      </c>
      <c r="AT20" s="92">
        <v>401</v>
      </c>
      <c r="AU20" s="92">
        <v>147</v>
      </c>
      <c r="AV20" s="92">
        <v>488</v>
      </c>
      <c r="AW20" s="92">
        <v>158</v>
      </c>
      <c r="AX20" s="94">
        <v>41.0182849937</v>
      </c>
      <c r="AY20" s="103">
        <f t="shared" si="4"/>
        <v>32527.5000000041</v>
      </c>
      <c r="BA20" s="110" t="s">
        <v>28</v>
      </c>
      <c r="BB20" s="92">
        <v>819</v>
      </c>
      <c r="BC20" s="92">
        <v>405</v>
      </c>
      <c r="BD20" s="92">
        <v>414</v>
      </c>
      <c r="BE20" s="92">
        <v>158</v>
      </c>
      <c r="BF20" s="92">
        <v>495</v>
      </c>
      <c r="BG20" s="92">
        <v>166</v>
      </c>
      <c r="BH20" s="94">
        <v>40.7075702076</v>
      </c>
      <c r="BI20" s="103">
        <f t="shared" si="5"/>
        <v>33339.500000024396</v>
      </c>
    </row>
    <row r="21" spans="1:61" x14ac:dyDescent="0.25">
      <c r="A21">
        <v>11</v>
      </c>
      <c r="B21" s="110" t="s">
        <v>29</v>
      </c>
      <c r="C21" s="92">
        <v>834</v>
      </c>
      <c r="D21" s="92">
        <v>416</v>
      </c>
      <c r="E21" s="92">
        <v>418</v>
      </c>
      <c r="F21" s="92">
        <v>153</v>
      </c>
      <c r="G21" s="92">
        <v>545</v>
      </c>
      <c r="H21" s="92">
        <v>136</v>
      </c>
      <c r="I21" s="94">
        <v>39.529980000000002</v>
      </c>
      <c r="J21" s="103">
        <f t="shared" si="0"/>
        <v>32968.003320000003</v>
      </c>
      <c r="K21" s="103"/>
      <c r="M21" s="110" t="s">
        <v>29</v>
      </c>
      <c r="N21" s="92">
        <v>827</v>
      </c>
      <c r="O21" s="92">
        <v>412</v>
      </c>
      <c r="P21" s="92">
        <v>415</v>
      </c>
      <c r="Q21" s="92">
        <v>152</v>
      </c>
      <c r="R21" s="92">
        <v>539</v>
      </c>
      <c r="S21" s="92">
        <v>136</v>
      </c>
      <c r="T21" s="94">
        <v>39.688630000000003</v>
      </c>
      <c r="U21" s="103">
        <f t="shared" si="1"/>
        <v>32822.497010000006</v>
      </c>
      <c r="W21" s="110" t="s">
        <v>29</v>
      </c>
      <c r="X21" s="92">
        <v>846</v>
      </c>
      <c r="Y21" s="92">
        <v>417</v>
      </c>
      <c r="Z21" s="92">
        <v>429</v>
      </c>
      <c r="AA21" s="92">
        <v>164</v>
      </c>
      <c r="AB21" s="92">
        <v>548</v>
      </c>
      <c r="AC21" s="92">
        <v>134</v>
      </c>
      <c r="AD21" s="94">
        <v>39.189125295499998</v>
      </c>
      <c r="AE21" s="103">
        <f t="shared" si="2"/>
        <v>33153.999999993001</v>
      </c>
      <c r="AG21" s="110" t="s">
        <v>29</v>
      </c>
      <c r="AH21" s="92">
        <v>883</v>
      </c>
      <c r="AI21" s="92">
        <v>431</v>
      </c>
      <c r="AJ21" s="92">
        <v>452</v>
      </c>
      <c r="AK21" s="92">
        <v>178</v>
      </c>
      <c r="AL21" s="92">
        <v>570</v>
      </c>
      <c r="AM21" s="92">
        <v>135</v>
      </c>
      <c r="AN21" s="94">
        <v>39.1047565119</v>
      </c>
      <c r="AO21" s="103">
        <f t="shared" si="3"/>
        <v>34529.500000007698</v>
      </c>
      <c r="AQ21" s="110" t="s">
        <v>29</v>
      </c>
      <c r="AR21" s="92">
        <v>885</v>
      </c>
      <c r="AS21" s="92">
        <v>433</v>
      </c>
      <c r="AT21" s="92">
        <v>452</v>
      </c>
      <c r="AU21" s="92">
        <v>176</v>
      </c>
      <c r="AV21" s="92">
        <v>578</v>
      </c>
      <c r="AW21" s="92">
        <v>131</v>
      </c>
      <c r="AX21" s="94">
        <v>39.159887005599998</v>
      </c>
      <c r="AY21" s="103">
        <f t="shared" si="4"/>
        <v>34656.499999955995</v>
      </c>
      <c r="BA21" s="110" t="s">
        <v>29</v>
      </c>
      <c r="BB21" s="92">
        <v>859</v>
      </c>
      <c r="BC21" s="92">
        <v>420</v>
      </c>
      <c r="BD21" s="92">
        <v>439</v>
      </c>
      <c r="BE21" s="92">
        <v>157</v>
      </c>
      <c r="BF21" s="92">
        <v>569</v>
      </c>
      <c r="BG21" s="92">
        <v>133</v>
      </c>
      <c r="BH21" s="94">
        <v>40.1111757858</v>
      </c>
      <c r="BI21" s="103">
        <f t="shared" si="5"/>
        <v>34455.500000002197</v>
      </c>
    </row>
    <row r="22" spans="1:61" x14ac:dyDescent="0.25">
      <c r="A22">
        <v>12</v>
      </c>
      <c r="B22" s="110" t="s">
        <v>30</v>
      </c>
      <c r="C22" s="92">
        <v>284</v>
      </c>
      <c r="D22" s="92">
        <v>148</v>
      </c>
      <c r="E22" s="92">
        <v>136</v>
      </c>
      <c r="F22" s="92">
        <v>36</v>
      </c>
      <c r="G22" s="92">
        <v>211</v>
      </c>
      <c r="H22" s="92">
        <v>37</v>
      </c>
      <c r="I22" s="94">
        <v>41.024650000000001</v>
      </c>
      <c r="J22" s="103">
        <f t="shared" si="0"/>
        <v>11651.000600000001</v>
      </c>
      <c r="K22" s="103"/>
      <c r="M22" s="110" t="s">
        <v>30</v>
      </c>
      <c r="N22" s="92">
        <v>270</v>
      </c>
      <c r="O22" s="92">
        <v>141</v>
      </c>
      <c r="P22" s="92">
        <v>129</v>
      </c>
      <c r="Q22" s="92">
        <v>31</v>
      </c>
      <c r="R22" s="92">
        <v>201</v>
      </c>
      <c r="S22" s="92">
        <v>38</v>
      </c>
      <c r="T22" s="94">
        <v>41.95926</v>
      </c>
      <c r="U22" s="103">
        <f t="shared" si="1"/>
        <v>11329.0002</v>
      </c>
      <c r="W22" s="110" t="s">
        <v>30</v>
      </c>
      <c r="X22" s="92">
        <v>276</v>
      </c>
      <c r="Y22" s="92">
        <v>144</v>
      </c>
      <c r="Z22" s="92">
        <v>132</v>
      </c>
      <c r="AA22" s="92">
        <v>31</v>
      </c>
      <c r="AB22" s="92">
        <v>209</v>
      </c>
      <c r="AC22" s="92">
        <v>36</v>
      </c>
      <c r="AD22" s="94">
        <v>41.905797101399997</v>
      </c>
      <c r="AE22" s="103">
        <f t="shared" si="2"/>
        <v>11565.999999986399</v>
      </c>
      <c r="AG22" s="110" t="s">
        <v>30</v>
      </c>
      <c r="AH22" s="92">
        <v>268</v>
      </c>
      <c r="AI22" s="92">
        <v>146</v>
      </c>
      <c r="AJ22" s="92">
        <v>122</v>
      </c>
      <c r="AK22" s="92">
        <v>24</v>
      </c>
      <c r="AL22" s="92">
        <v>206</v>
      </c>
      <c r="AM22" s="92">
        <v>38</v>
      </c>
      <c r="AN22" s="94">
        <v>42.839552238800003</v>
      </c>
      <c r="AO22" s="103">
        <f t="shared" si="3"/>
        <v>11480.999999998401</v>
      </c>
      <c r="AQ22" s="110" t="s">
        <v>30</v>
      </c>
      <c r="AR22" s="92">
        <v>265</v>
      </c>
      <c r="AS22" s="92">
        <v>145</v>
      </c>
      <c r="AT22" s="92">
        <v>120</v>
      </c>
      <c r="AU22" s="92">
        <v>23</v>
      </c>
      <c r="AV22" s="92">
        <v>199</v>
      </c>
      <c r="AW22" s="92">
        <v>43</v>
      </c>
      <c r="AX22" s="94">
        <v>43.432075471700003</v>
      </c>
      <c r="AY22" s="103">
        <f t="shared" si="4"/>
        <v>11509.5000000005</v>
      </c>
      <c r="BA22" s="110" t="s">
        <v>30</v>
      </c>
      <c r="BB22" s="92">
        <v>274</v>
      </c>
      <c r="BC22" s="92">
        <v>150</v>
      </c>
      <c r="BD22" s="92">
        <v>124</v>
      </c>
      <c r="BE22" s="92">
        <v>31</v>
      </c>
      <c r="BF22" s="92">
        <v>196</v>
      </c>
      <c r="BG22" s="92">
        <v>47</v>
      </c>
      <c r="BH22" s="94">
        <v>42.627737226299999</v>
      </c>
      <c r="BI22" s="103">
        <f t="shared" si="5"/>
        <v>11680.000000006199</v>
      </c>
    </row>
    <row r="23" spans="1:61" x14ac:dyDescent="0.25">
      <c r="A23">
        <v>13</v>
      </c>
      <c r="B23" s="110" t="s">
        <v>31</v>
      </c>
      <c r="C23" s="92">
        <v>1493</v>
      </c>
      <c r="D23" s="92">
        <v>746</v>
      </c>
      <c r="E23" s="92">
        <v>747</v>
      </c>
      <c r="F23" s="92">
        <v>239</v>
      </c>
      <c r="G23" s="92">
        <v>1026</v>
      </c>
      <c r="H23" s="92">
        <v>228</v>
      </c>
      <c r="I23" s="94">
        <v>40.296379999999999</v>
      </c>
      <c r="J23" s="103">
        <f t="shared" si="0"/>
        <v>60162.495340000001</v>
      </c>
      <c r="K23" s="103"/>
      <c r="M23" s="110" t="s">
        <v>31</v>
      </c>
      <c r="N23" s="92">
        <v>1555</v>
      </c>
      <c r="O23" s="92">
        <v>773</v>
      </c>
      <c r="P23" s="92">
        <v>782</v>
      </c>
      <c r="Q23" s="92">
        <v>267</v>
      </c>
      <c r="R23" s="92">
        <v>1047</v>
      </c>
      <c r="S23" s="92">
        <v>241</v>
      </c>
      <c r="T23" s="94">
        <v>39.804819999999999</v>
      </c>
      <c r="U23" s="103">
        <f t="shared" si="1"/>
        <v>61896.4951</v>
      </c>
      <c r="W23" s="110" t="s">
        <v>31</v>
      </c>
      <c r="X23" s="92">
        <v>1607</v>
      </c>
      <c r="Y23" s="92">
        <v>809</v>
      </c>
      <c r="Z23" s="92">
        <v>798</v>
      </c>
      <c r="AA23" s="92">
        <v>282</v>
      </c>
      <c r="AB23" s="92">
        <v>1078</v>
      </c>
      <c r="AC23" s="92">
        <v>247</v>
      </c>
      <c r="AD23" s="94">
        <v>39.395457374000003</v>
      </c>
      <c r="AE23" s="103">
        <f t="shared" si="2"/>
        <v>63308.500000018008</v>
      </c>
      <c r="AG23" s="110" t="s">
        <v>31</v>
      </c>
      <c r="AH23" s="92">
        <v>1658</v>
      </c>
      <c r="AI23" s="92">
        <v>840</v>
      </c>
      <c r="AJ23" s="92">
        <v>818</v>
      </c>
      <c r="AK23" s="92">
        <v>305</v>
      </c>
      <c r="AL23" s="92">
        <v>1094</v>
      </c>
      <c r="AM23" s="92">
        <v>259</v>
      </c>
      <c r="AN23" s="94">
        <v>39.082629674300001</v>
      </c>
      <c r="AO23" s="103">
        <f t="shared" si="3"/>
        <v>64798.999999989399</v>
      </c>
      <c r="AQ23" s="110" t="s">
        <v>31</v>
      </c>
      <c r="AR23" s="92">
        <v>1689</v>
      </c>
      <c r="AS23" s="92">
        <v>854</v>
      </c>
      <c r="AT23" s="92">
        <v>835</v>
      </c>
      <c r="AU23" s="92">
        <v>315</v>
      </c>
      <c r="AV23" s="92">
        <v>1104</v>
      </c>
      <c r="AW23" s="92">
        <v>270</v>
      </c>
      <c r="AX23" s="94">
        <v>39.054766133800001</v>
      </c>
      <c r="AY23" s="103">
        <f t="shared" si="4"/>
        <v>65963.499999988198</v>
      </c>
      <c r="BA23" s="110" t="s">
        <v>31</v>
      </c>
      <c r="BB23" s="92">
        <v>1706</v>
      </c>
      <c r="BC23" s="92">
        <v>866</v>
      </c>
      <c r="BD23" s="92">
        <v>840</v>
      </c>
      <c r="BE23" s="92">
        <v>311</v>
      </c>
      <c r="BF23" s="92">
        <v>1124</v>
      </c>
      <c r="BG23" s="92">
        <v>271</v>
      </c>
      <c r="BH23" s="94">
        <v>38.941383352899997</v>
      </c>
      <c r="BI23" s="103">
        <f t="shared" si="5"/>
        <v>66434.000000047396</v>
      </c>
    </row>
    <row r="24" spans="1:61" x14ac:dyDescent="0.25">
      <c r="A24">
        <v>14</v>
      </c>
      <c r="B24" s="110" t="s">
        <v>32</v>
      </c>
      <c r="C24" s="92">
        <v>588</v>
      </c>
      <c r="D24" s="92">
        <v>291</v>
      </c>
      <c r="E24" s="92">
        <v>297</v>
      </c>
      <c r="F24" s="92">
        <v>84</v>
      </c>
      <c r="G24" s="92">
        <v>396</v>
      </c>
      <c r="H24" s="92">
        <v>108</v>
      </c>
      <c r="I24" s="94">
        <v>41.811219999999999</v>
      </c>
      <c r="J24" s="103">
        <f t="shared" si="0"/>
        <v>24584.997359999998</v>
      </c>
      <c r="K24" s="103"/>
      <c r="M24" s="110" t="s">
        <v>32</v>
      </c>
      <c r="N24" s="92">
        <v>568</v>
      </c>
      <c r="O24" s="92">
        <v>287</v>
      </c>
      <c r="P24" s="92">
        <v>281</v>
      </c>
      <c r="Q24" s="92">
        <v>75</v>
      </c>
      <c r="R24" s="92">
        <v>386</v>
      </c>
      <c r="S24" s="92">
        <v>107</v>
      </c>
      <c r="T24" s="94">
        <v>42.283450000000002</v>
      </c>
      <c r="U24" s="103">
        <f t="shared" si="1"/>
        <v>24016.999600000003</v>
      </c>
      <c r="W24" s="110" t="s">
        <v>32</v>
      </c>
      <c r="X24" s="92">
        <v>558</v>
      </c>
      <c r="Y24" s="92">
        <v>281</v>
      </c>
      <c r="Z24" s="92">
        <v>277</v>
      </c>
      <c r="AA24" s="92">
        <v>70</v>
      </c>
      <c r="AB24" s="92">
        <v>373</v>
      </c>
      <c r="AC24" s="92">
        <v>115</v>
      </c>
      <c r="AD24" s="94">
        <v>43.084229390700003</v>
      </c>
      <c r="AE24" s="103">
        <f t="shared" si="2"/>
        <v>24041.000000010601</v>
      </c>
      <c r="AG24" s="110" t="s">
        <v>32</v>
      </c>
      <c r="AH24" s="92">
        <v>569</v>
      </c>
      <c r="AI24" s="92">
        <v>283</v>
      </c>
      <c r="AJ24" s="92">
        <v>286</v>
      </c>
      <c r="AK24" s="92">
        <v>76</v>
      </c>
      <c r="AL24" s="92">
        <v>372</v>
      </c>
      <c r="AM24" s="92">
        <v>121</v>
      </c>
      <c r="AN24" s="94">
        <v>42.659929701199999</v>
      </c>
      <c r="AO24" s="103">
        <f t="shared" si="3"/>
        <v>24273.4999999828</v>
      </c>
      <c r="AQ24" s="110" t="s">
        <v>32</v>
      </c>
      <c r="AR24" s="92">
        <v>574</v>
      </c>
      <c r="AS24" s="92">
        <v>287</v>
      </c>
      <c r="AT24" s="92">
        <v>287</v>
      </c>
      <c r="AU24" s="92">
        <v>77</v>
      </c>
      <c r="AV24" s="92">
        <v>378</v>
      </c>
      <c r="AW24" s="92">
        <v>119</v>
      </c>
      <c r="AX24" s="94">
        <v>42.768292682899997</v>
      </c>
      <c r="AY24" s="103">
        <f t="shared" si="4"/>
        <v>24548.999999984597</v>
      </c>
      <c r="BA24" s="110" t="s">
        <v>32</v>
      </c>
      <c r="BB24" s="92">
        <v>586</v>
      </c>
      <c r="BC24" s="92">
        <v>289</v>
      </c>
      <c r="BD24" s="92">
        <v>297</v>
      </c>
      <c r="BE24" s="92">
        <v>89</v>
      </c>
      <c r="BF24" s="92">
        <v>379</v>
      </c>
      <c r="BG24" s="92">
        <v>118</v>
      </c>
      <c r="BH24" s="94">
        <v>42.150170648500001</v>
      </c>
      <c r="BI24" s="103">
        <f t="shared" si="5"/>
        <v>24700.000000021002</v>
      </c>
    </row>
    <row r="25" spans="1:61" x14ac:dyDescent="0.25">
      <c r="A25">
        <v>15</v>
      </c>
      <c r="B25" s="110" t="s">
        <v>33</v>
      </c>
      <c r="C25" s="92">
        <v>1554</v>
      </c>
      <c r="D25" s="92">
        <v>781</v>
      </c>
      <c r="E25" s="92">
        <v>773</v>
      </c>
      <c r="F25" s="92">
        <v>245</v>
      </c>
      <c r="G25" s="92">
        <v>1007</v>
      </c>
      <c r="H25" s="92">
        <v>302</v>
      </c>
      <c r="I25" s="94">
        <v>43.099739999999997</v>
      </c>
      <c r="J25" s="103">
        <f t="shared" si="0"/>
        <v>66976.99596</v>
      </c>
      <c r="K25" s="103"/>
      <c r="M25" s="110" t="s">
        <v>33</v>
      </c>
      <c r="N25" s="92">
        <v>1557</v>
      </c>
      <c r="O25" s="92">
        <v>776</v>
      </c>
      <c r="P25" s="92">
        <v>781</v>
      </c>
      <c r="Q25" s="92">
        <v>257</v>
      </c>
      <c r="R25" s="92">
        <v>987</v>
      </c>
      <c r="S25" s="92">
        <v>313</v>
      </c>
      <c r="T25" s="94">
        <v>43.090240000000001</v>
      </c>
      <c r="U25" s="103">
        <f t="shared" si="1"/>
        <v>67091.503680000009</v>
      </c>
      <c r="W25" s="110" t="s">
        <v>33</v>
      </c>
      <c r="X25" s="92">
        <v>1554</v>
      </c>
      <c r="Y25" s="92">
        <v>773</v>
      </c>
      <c r="Z25" s="92">
        <v>781</v>
      </c>
      <c r="AA25" s="92">
        <v>251</v>
      </c>
      <c r="AB25" s="92">
        <v>992</v>
      </c>
      <c r="AC25" s="92">
        <v>311</v>
      </c>
      <c r="AD25" s="94">
        <v>43.588803088799999</v>
      </c>
      <c r="AE25" s="103">
        <f t="shared" si="2"/>
        <v>67736.999999995198</v>
      </c>
      <c r="AG25" s="110" t="s">
        <v>33</v>
      </c>
      <c r="AH25" s="92">
        <v>1549</v>
      </c>
      <c r="AI25" s="92">
        <v>776</v>
      </c>
      <c r="AJ25" s="92">
        <v>773</v>
      </c>
      <c r="AK25" s="92">
        <v>244</v>
      </c>
      <c r="AL25" s="92">
        <v>984</v>
      </c>
      <c r="AM25" s="92">
        <v>321</v>
      </c>
      <c r="AN25" s="94">
        <v>44.1204002582</v>
      </c>
      <c r="AO25" s="103">
        <f t="shared" si="3"/>
        <v>68342.499999951804</v>
      </c>
      <c r="AQ25" s="110" t="s">
        <v>33</v>
      </c>
      <c r="AR25" s="92">
        <v>1570</v>
      </c>
      <c r="AS25" s="92">
        <v>782</v>
      </c>
      <c r="AT25" s="92">
        <v>788</v>
      </c>
      <c r="AU25" s="92">
        <v>243</v>
      </c>
      <c r="AV25" s="92">
        <v>987</v>
      </c>
      <c r="AW25" s="92">
        <v>340</v>
      </c>
      <c r="AX25" s="94">
        <v>44.643312101900001</v>
      </c>
      <c r="AY25" s="103">
        <f t="shared" si="4"/>
        <v>70089.999999983003</v>
      </c>
      <c r="BA25" s="110" t="s">
        <v>33</v>
      </c>
      <c r="BB25" s="92">
        <v>1580</v>
      </c>
      <c r="BC25" s="92">
        <v>786</v>
      </c>
      <c r="BD25" s="92">
        <v>794</v>
      </c>
      <c r="BE25" s="92">
        <v>240</v>
      </c>
      <c r="BF25" s="92">
        <v>987</v>
      </c>
      <c r="BG25" s="92">
        <v>353</v>
      </c>
      <c r="BH25" s="94">
        <v>44.7056962025</v>
      </c>
      <c r="BI25" s="103">
        <f t="shared" si="5"/>
        <v>70634.99999995</v>
      </c>
    </row>
    <row r="26" spans="1:61" x14ac:dyDescent="0.25">
      <c r="A26">
        <v>16</v>
      </c>
      <c r="B26" s="110" t="s">
        <v>34</v>
      </c>
      <c r="C26" s="92">
        <v>666</v>
      </c>
      <c r="D26" s="92">
        <v>343</v>
      </c>
      <c r="E26" s="92">
        <v>323</v>
      </c>
      <c r="F26" s="92">
        <v>79</v>
      </c>
      <c r="G26" s="92">
        <v>442</v>
      </c>
      <c r="H26" s="92">
        <v>145</v>
      </c>
      <c r="I26" s="94">
        <v>44.11712</v>
      </c>
      <c r="J26" s="103">
        <f t="shared" si="0"/>
        <v>29382.001919999999</v>
      </c>
      <c r="K26" s="103"/>
      <c r="M26" s="110" t="s">
        <v>34</v>
      </c>
      <c r="N26" s="92">
        <v>665</v>
      </c>
      <c r="O26" s="92">
        <v>344</v>
      </c>
      <c r="P26" s="92">
        <v>321</v>
      </c>
      <c r="Q26" s="92">
        <v>78</v>
      </c>
      <c r="R26" s="92">
        <v>442</v>
      </c>
      <c r="S26" s="92">
        <v>145</v>
      </c>
      <c r="T26" s="94">
        <v>44.37218</v>
      </c>
      <c r="U26" s="103">
        <f t="shared" si="1"/>
        <v>29507.4997</v>
      </c>
      <c r="W26" s="110" t="s">
        <v>34</v>
      </c>
      <c r="X26" s="92">
        <v>665</v>
      </c>
      <c r="Y26" s="92">
        <v>344</v>
      </c>
      <c r="Z26" s="92">
        <v>321</v>
      </c>
      <c r="AA26" s="92">
        <v>85</v>
      </c>
      <c r="AB26" s="92">
        <v>440</v>
      </c>
      <c r="AC26" s="92">
        <v>140</v>
      </c>
      <c r="AD26" s="94">
        <v>44.048872180499998</v>
      </c>
      <c r="AE26" s="103">
        <f t="shared" si="2"/>
        <v>29292.500000032498</v>
      </c>
      <c r="AG26" s="110" t="s">
        <v>34</v>
      </c>
      <c r="AH26" s="92">
        <v>667</v>
      </c>
      <c r="AI26" s="92">
        <v>342</v>
      </c>
      <c r="AJ26" s="92">
        <v>325</v>
      </c>
      <c r="AK26" s="92">
        <v>91</v>
      </c>
      <c r="AL26" s="92">
        <v>440</v>
      </c>
      <c r="AM26" s="92">
        <v>136</v>
      </c>
      <c r="AN26" s="94">
        <v>43.967766116900002</v>
      </c>
      <c r="AO26" s="103">
        <f t="shared" si="3"/>
        <v>29326.4999999723</v>
      </c>
      <c r="AQ26" s="110" t="s">
        <v>34</v>
      </c>
      <c r="AR26" s="92">
        <v>668</v>
      </c>
      <c r="AS26" s="92">
        <v>335</v>
      </c>
      <c r="AT26" s="92">
        <v>333</v>
      </c>
      <c r="AU26" s="92">
        <v>96</v>
      </c>
      <c r="AV26" s="92">
        <v>433</v>
      </c>
      <c r="AW26" s="92">
        <v>139</v>
      </c>
      <c r="AX26" s="94">
        <v>44.136227544900002</v>
      </c>
      <c r="AY26" s="103">
        <f t="shared" si="4"/>
        <v>29482.999999993201</v>
      </c>
      <c r="BA26" s="110" t="s">
        <v>34</v>
      </c>
      <c r="BB26" s="92">
        <v>668</v>
      </c>
      <c r="BC26" s="92">
        <v>345</v>
      </c>
      <c r="BD26" s="92">
        <v>323</v>
      </c>
      <c r="BE26" s="92">
        <v>92</v>
      </c>
      <c r="BF26" s="92">
        <v>433</v>
      </c>
      <c r="BG26" s="92">
        <v>143</v>
      </c>
      <c r="BH26" s="94">
        <v>44.546407185600003</v>
      </c>
      <c r="BI26" s="103">
        <f t="shared" si="5"/>
        <v>29756.999999980802</v>
      </c>
    </row>
    <row r="27" spans="1:61" x14ac:dyDescent="0.25">
      <c r="A27">
        <v>17</v>
      </c>
      <c r="B27" s="110" t="s">
        <v>35</v>
      </c>
      <c r="C27" s="92">
        <v>482</v>
      </c>
      <c r="D27" s="92">
        <v>239</v>
      </c>
      <c r="E27" s="92">
        <v>243</v>
      </c>
      <c r="F27" s="92">
        <v>74</v>
      </c>
      <c r="G27" s="92">
        <v>317</v>
      </c>
      <c r="H27" s="92">
        <v>91</v>
      </c>
      <c r="I27" s="94">
        <v>40.877589999999998</v>
      </c>
      <c r="J27" s="103">
        <f t="shared" si="0"/>
        <v>19702.998379999997</v>
      </c>
      <c r="K27" s="103"/>
      <c r="M27" s="110" t="s">
        <v>35</v>
      </c>
      <c r="N27" s="92">
        <v>469</v>
      </c>
      <c r="O27" s="92">
        <v>230</v>
      </c>
      <c r="P27" s="92">
        <v>239</v>
      </c>
      <c r="Q27" s="92">
        <v>70</v>
      </c>
      <c r="R27" s="92">
        <v>313</v>
      </c>
      <c r="S27" s="92">
        <v>86</v>
      </c>
      <c r="T27" s="94">
        <v>41.600209999999997</v>
      </c>
      <c r="U27" s="103">
        <f t="shared" si="1"/>
        <v>19510.498489999998</v>
      </c>
      <c r="W27" s="110" t="s">
        <v>35</v>
      </c>
      <c r="X27" s="92">
        <v>465</v>
      </c>
      <c r="Y27" s="92">
        <v>228</v>
      </c>
      <c r="Z27" s="92">
        <v>237</v>
      </c>
      <c r="AA27" s="92">
        <v>68</v>
      </c>
      <c r="AB27" s="92">
        <v>311</v>
      </c>
      <c r="AC27" s="92">
        <v>86</v>
      </c>
      <c r="AD27" s="94">
        <v>41.676344086</v>
      </c>
      <c r="AE27" s="103">
        <f t="shared" si="2"/>
        <v>19379.499999989999</v>
      </c>
      <c r="AG27" s="110" t="s">
        <v>35</v>
      </c>
      <c r="AH27" s="92">
        <v>457</v>
      </c>
      <c r="AI27" s="92">
        <v>224</v>
      </c>
      <c r="AJ27" s="92">
        <v>233</v>
      </c>
      <c r="AK27" s="92">
        <v>64</v>
      </c>
      <c r="AL27" s="92">
        <v>311</v>
      </c>
      <c r="AM27" s="92">
        <v>82</v>
      </c>
      <c r="AN27" s="94">
        <v>41.990153172900001</v>
      </c>
      <c r="AO27" s="103">
        <f t="shared" si="3"/>
        <v>19189.500000015301</v>
      </c>
      <c r="AQ27" s="110" t="s">
        <v>35</v>
      </c>
      <c r="AR27" s="92">
        <v>462</v>
      </c>
      <c r="AS27" s="92">
        <v>229</v>
      </c>
      <c r="AT27" s="92">
        <v>233</v>
      </c>
      <c r="AU27" s="92">
        <v>65</v>
      </c>
      <c r="AV27" s="92">
        <v>317</v>
      </c>
      <c r="AW27" s="92">
        <v>80</v>
      </c>
      <c r="AX27" s="94">
        <v>42.056277056299997</v>
      </c>
      <c r="AY27" s="103">
        <f t="shared" si="4"/>
        <v>19430.000000010597</v>
      </c>
      <c r="BA27" s="110" t="s">
        <v>35</v>
      </c>
      <c r="BB27" s="92">
        <v>466</v>
      </c>
      <c r="BC27" s="92">
        <v>233</v>
      </c>
      <c r="BD27" s="92">
        <v>233</v>
      </c>
      <c r="BE27" s="92">
        <v>63</v>
      </c>
      <c r="BF27" s="92">
        <v>319</v>
      </c>
      <c r="BG27" s="92">
        <v>84</v>
      </c>
      <c r="BH27" s="94">
        <v>42.7682403433</v>
      </c>
      <c r="BI27" s="103">
        <f t="shared" si="5"/>
        <v>19929.999999977801</v>
      </c>
    </row>
    <row r="28" spans="1:61" x14ac:dyDescent="0.25">
      <c r="A28">
        <v>18</v>
      </c>
      <c r="B28" s="110" t="s">
        <v>36</v>
      </c>
      <c r="C28" s="92">
        <v>2365</v>
      </c>
      <c r="D28" s="92">
        <v>1173</v>
      </c>
      <c r="E28" s="92">
        <v>1192</v>
      </c>
      <c r="F28" s="92">
        <v>321</v>
      </c>
      <c r="G28" s="92">
        <v>1579</v>
      </c>
      <c r="H28" s="92">
        <v>465</v>
      </c>
      <c r="I28" s="94">
        <v>43.192599999999999</v>
      </c>
      <c r="J28" s="103">
        <f t="shared" si="0"/>
        <v>102150.499</v>
      </c>
      <c r="K28" s="103"/>
      <c r="M28" s="110" t="s">
        <v>36</v>
      </c>
      <c r="N28" s="92">
        <v>2337</v>
      </c>
      <c r="O28" s="92">
        <v>1156</v>
      </c>
      <c r="P28" s="92">
        <v>1181</v>
      </c>
      <c r="Q28" s="92">
        <v>321</v>
      </c>
      <c r="R28" s="92">
        <v>1560</v>
      </c>
      <c r="S28" s="92">
        <v>456</v>
      </c>
      <c r="T28" s="94">
        <v>43.327559999999998</v>
      </c>
      <c r="U28" s="103">
        <f t="shared" si="1"/>
        <v>101256.50771999999</v>
      </c>
      <c r="W28" s="110" t="s">
        <v>36</v>
      </c>
      <c r="X28" s="92">
        <v>2321</v>
      </c>
      <c r="Y28" s="92">
        <v>1150</v>
      </c>
      <c r="Z28" s="92">
        <v>1171</v>
      </c>
      <c r="AA28" s="92">
        <v>317</v>
      </c>
      <c r="AB28" s="92">
        <v>1538</v>
      </c>
      <c r="AC28" s="92">
        <v>466</v>
      </c>
      <c r="AD28" s="94">
        <v>43.651227919</v>
      </c>
      <c r="AE28" s="103">
        <f t="shared" si="2"/>
        <v>101314.499999999</v>
      </c>
      <c r="AG28" s="110" t="s">
        <v>36</v>
      </c>
      <c r="AH28" s="92">
        <v>2305</v>
      </c>
      <c r="AI28" s="92">
        <v>1138</v>
      </c>
      <c r="AJ28" s="92">
        <v>1167</v>
      </c>
      <c r="AK28" s="92">
        <v>328</v>
      </c>
      <c r="AL28" s="92">
        <v>1490</v>
      </c>
      <c r="AM28" s="92">
        <v>487</v>
      </c>
      <c r="AN28" s="94">
        <v>43.870932754899997</v>
      </c>
      <c r="AO28" s="103">
        <f t="shared" si="3"/>
        <v>101122.50000004449</v>
      </c>
      <c r="AQ28" s="110" t="s">
        <v>36</v>
      </c>
      <c r="AR28" s="92">
        <v>2304</v>
      </c>
      <c r="AS28" s="92">
        <v>1136</v>
      </c>
      <c r="AT28" s="92">
        <v>1168</v>
      </c>
      <c r="AU28" s="92">
        <v>332</v>
      </c>
      <c r="AV28" s="92">
        <v>1479</v>
      </c>
      <c r="AW28" s="92">
        <v>493</v>
      </c>
      <c r="AX28" s="94">
        <v>43.708767361100001</v>
      </c>
      <c r="AY28" s="103">
        <f t="shared" si="4"/>
        <v>100704.9999999744</v>
      </c>
      <c r="BA28" s="110" t="s">
        <v>36</v>
      </c>
      <c r="BB28" s="92">
        <v>2311</v>
      </c>
      <c r="BC28" s="92">
        <v>1136</v>
      </c>
      <c r="BD28" s="92">
        <v>1175</v>
      </c>
      <c r="BE28" s="92">
        <v>322</v>
      </c>
      <c r="BF28" s="92">
        <v>1479</v>
      </c>
      <c r="BG28" s="92">
        <v>510</v>
      </c>
      <c r="BH28" s="94">
        <v>44.041756815200003</v>
      </c>
      <c r="BI28" s="103">
        <f t="shared" si="5"/>
        <v>101780.49999992721</v>
      </c>
    </row>
    <row r="29" spans="1:61" x14ac:dyDescent="0.25">
      <c r="A29">
        <v>19</v>
      </c>
      <c r="B29" s="110" t="s">
        <v>37</v>
      </c>
      <c r="C29" s="92">
        <v>272</v>
      </c>
      <c r="D29" s="92">
        <v>146</v>
      </c>
      <c r="E29" s="92">
        <v>126</v>
      </c>
      <c r="F29" s="92">
        <v>37</v>
      </c>
      <c r="G29" s="92">
        <v>191</v>
      </c>
      <c r="H29" s="92">
        <v>44</v>
      </c>
      <c r="I29" s="94">
        <v>40.834560000000003</v>
      </c>
      <c r="J29" s="103">
        <f t="shared" si="0"/>
        <v>11107.000320000001</v>
      </c>
      <c r="K29" s="103"/>
      <c r="M29" s="110" t="s">
        <v>37</v>
      </c>
      <c r="N29" s="92">
        <v>285</v>
      </c>
      <c r="O29" s="92">
        <v>154</v>
      </c>
      <c r="P29" s="92">
        <v>131</v>
      </c>
      <c r="Q29" s="92">
        <v>41</v>
      </c>
      <c r="R29" s="92">
        <v>200</v>
      </c>
      <c r="S29" s="92">
        <v>44</v>
      </c>
      <c r="T29" s="94">
        <v>40.07544</v>
      </c>
      <c r="U29" s="103">
        <f t="shared" si="1"/>
        <v>11421.500400000001</v>
      </c>
      <c r="W29" s="110" t="s">
        <v>37</v>
      </c>
      <c r="X29" s="92">
        <v>295</v>
      </c>
      <c r="Y29" s="92">
        <v>160</v>
      </c>
      <c r="Z29" s="92">
        <v>135</v>
      </c>
      <c r="AA29" s="92">
        <v>45</v>
      </c>
      <c r="AB29" s="92">
        <v>204</v>
      </c>
      <c r="AC29" s="92">
        <v>46</v>
      </c>
      <c r="AD29" s="94">
        <v>39.977966101699998</v>
      </c>
      <c r="AE29" s="103">
        <f t="shared" si="2"/>
        <v>11793.500000001499</v>
      </c>
      <c r="AG29" s="110" t="s">
        <v>37</v>
      </c>
      <c r="AH29" s="92">
        <v>305</v>
      </c>
      <c r="AI29" s="92">
        <v>166</v>
      </c>
      <c r="AJ29" s="92">
        <v>139</v>
      </c>
      <c r="AK29" s="92">
        <v>53</v>
      </c>
      <c r="AL29" s="92">
        <v>203</v>
      </c>
      <c r="AM29" s="92">
        <v>49</v>
      </c>
      <c r="AN29" s="94">
        <v>39.837704918</v>
      </c>
      <c r="AO29" s="103">
        <f t="shared" si="3"/>
        <v>12150.499999989999</v>
      </c>
      <c r="AQ29" s="110" t="s">
        <v>37</v>
      </c>
      <c r="AR29" s="92">
        <v>304</v>
      </c>
      <c r="AS29" s="92">
        <v>164</v>
      </c>
      <c r="AT29" s="92">
        <v>140</v>
      </c>
      <c r="AU29" s="92">
        <v>52</v>
      </c>
      <c r="AV29" s="92">
        <v>200</v>
      </c>
      <c r="AW29" s="92">
        <v>52</v>
      </c>
      <c r="AX29" s="94">
        <v>40.440789473700001</v>
      </c>
      <c r="AY29" s="103">
        <f t="shared" si="4"/>
        <v>12294.0000000048</v>
      </c>
      <c r="BA29" s="110" t="s">
        <v>37</v>
      </c>
      <c r="BB29" s="92">
        <v>306</v>
      </c>
      <c r="BC29" s="92">
        <v>165</v>
      </c>
      <c r="BD29" s="92">
        <v>141</v>
      </c>
      <c r="BE29" s="92">
        <v>49</v>
      </c>
      <c r="BF29" s="92">
        <v>207</v>
      </c>
      <c r="BG29" s="92">
        <v>50</v>
      </c>
      <c r="BH29" s="94">
        <v>40.718954248400003</v>
      </c>
      <c r="BI29" s="103">
        <f t="shared" si="5"/>
        <v>12460.000000010401</v>
      </c>
    </row>
    <row r="30" spans="1:61" x14ac:dyDescent="0.25">
      <c r="A30">
        <v>20</v>
      </c>
      <c r="B30" s="110" t="s">
        <v>20</v>
      </c>
      <c r="C30" s="92">
        <v>520</v>
      </c>
      <c r="D30" s="92">
        <v>253</v>
      </c>
      <c r="E30" s="92">
        <v>267</v>
      </c>
      <c r="F30" s="92">
        <v>81</v>
      </c>
      <c r="G30" s="92">
        <v>326</v>
      </c>
      <c r="H30" s="92">
        <v>113</v>
      </c>
      <c r="I30" s="94">
        <v>42.794229999999999</v>
      </c>
      <c r="J30" s="103">
        <f t="shared" si="0"/>
        <v>22252.999599999999</v>
      </c>
      <c r="K30" s="103"/>
      <c r="M30" s="110" t="s">
        <v>20</v>
      </c>
      <c r="N30" s="92">
        <v>511</v>
      </c>
      <c r="O30" s="92">
        <v>255</v>
      </c>
      <c r="P30" s="92">
        <v>256</v>
      </c>
      <c r="Q30" s="92">
        <v>82</v>
      </c>
      <c r="R30" s="92">
        <v>319</v>
      </c>
      <c r="S30" s="92">
        <v>110</v>
      </c>
      <c r="T30" s="94">
        <v>42.961840000000002</v>
      </c>
      <c r="U30" s="103">
        <f t="shared" si="1"/>
        <v>21953.500240000001</v>
      </c>
      <c r="W30" s="110" t="s">
        <v>20</v>
      </c>
      <c r="X30" s="92">
        <v>509</v>
      </c>
      <c r="Y30" s="92">
        <v>255</v>
      </c>
      <c r="Z30" s="92">
        <v>254</v>
      </c>
      <c r="AA30" s="92">
        <v>86</v>
      </c>
      <c r="AB30" s="92">
        <v>313</v>
      </c>
      <c r="AC30" s="92">
        <v>110</v>
      </c>
      <c r="AD30" s="94">
        <v>42.873280942999997</v>
      </c>
      <c r="AE30" s="103">
        <f t="shared" si="2"/>
        <v>21822.499999986998</v>
      </c>
      <c r="AG30" s="110" t="s">
        <v>20</v>
      </c>
      <c r="AH30" s="92">
        <v>530</v>
      </c>
      <c r="AI30" s="92">
        <v>264</v>
      </c>
      <c r="AJ30" s="92">
        <v>266</v>
      </c>
      <c r="AK30" s="92">
        <v>94</v>
      </c>
      <c r="AL30" s="92">
        <v>320</v>
      </c>
      <c r="AM30" s="92">
        <v>116</v>
      </c>
      <c r="AN30" s="94">
        <v>42.684905660399998</v>
      </c>
      <c r="AO30" s="103">
        <f t="shared" si="3"/>
        <v>22623.000000011998</v>
      </c>
      <c r="AQ30" s="110" t="s">
        <v>20</v>
      </c>
      <c r="AR30" s="92">
        <v>527</v>
      </c>
      <c r="AS30" s="92">
        <v>260</v>
      </c>
      <c r="AT30" s="92">
        <v>267</v>
      </c>
      <c r="AU30" s="92">
        <v>98</v>
      </c>
      <c r="AV30" s="92">
        <v>314</v>
      </c>
      <c r="AW30" s="92">
        <v>115</v>
      </c>
      <c r="AX30" s="94">
        <v>42.389943074000001</v>
      </c>
      <c r="AY30" s="103">
        <f t="shared" si="4"/>
        <v>22339.499999997999</v>
      </c>
      <c r="BA30" s="110" t="s">
        <v>20</v>
      </c>
      <c r="BB30" s="92">
        <v>522</v>
      </c>
      <c r="BC30" s="92">
        <v>261</v>
      </c>
      <c r="BD30" s="92">
        <v>261</v>
      </c>
      <c r="BE30" s="92">
        <v>104</v>
      </c>
      <c r="BF30" s="92">
        <v>307</v>
      </c>
      <c r="BG30" s="92">
        <v>111</v>
      </c>
      <c r="BH30" s="94">
        <v>41.791187739500003</v>
      </c>
      <c r="BI30" s="103">
        <f t="shared" si="5"/>
        <v>21815.000000019001</v>
      </c>
    </row>
    <row r="31" spans="1:61" x14ac:dyDescent="0.25">
      <c r="A31">
        <v>21</v>
      </c>
      <c r="B31" s="110" t="s">
        <v>38</v>
      </c>
      <c r="C31" s="92">
        <v>249</v>
      </c>
      <c r="D31" s="92">
        <v>127</v>
      </c>
      <c r="E31" s="92">
        <v>122</v>
      </c>
      <c r="F31" s="92">
        <v>29</v>
      </c>
      <c r="G31" s="92">
        <v>172</v>
      </c>
      <c r="H31" s="92">
        <v>48</v>
      </c>
      <c r="I31" s="94">
        <v>43.367469999999997</v>
      </c>
      <c r="J31" s="103">
        <f t="shared" si="0"/>
        <v>10798.500029999999</v>
      </c>
      <c r="K31" s="103"/>
      <c r="M31" s="110" t="s">
        <v>38</v>
      </c>
      <c r="N31" s="92">
        <v>250</v>
      </c>
      <c r="O31" s="92">
        <v>130</v>
      </c>
      <c r="P31" s="92">
        <v>120</v>
      </c>
      <c r="Q31" s="92">
        <v>31</v>
      </c>
      <c r="R31" s="92">
        <v>168</v>
      </c>
      <c r="S31" s="92">
        <v>51</v>
      </c>
      <c r="T31" s="94">
        <v>43.664000000000001</v>
      </c>
      <c r="U31" s="103">
        <f t="shared" si="1"/>
        <v>10916</v>
      </c>
      <c r="W31" s="110" t="s">
        <v>38</v>
      </c>
      <c r="X31" s="92">
        <v>248</v>
      </c>
      <c r="Y31" s="92">
        <v>130</v>
      </c>
      <c r="Z31" s="92">
        <v>118</v>
      </c>
      <c r="AA31" s="92">
        <v>33</v>
      </c>
      <c r="AB31" s="92">
        <v>166</v>
      </c>
      <c r="AC31" s="92">
        <v>49</v>
      </c>
      <c r="AD31" s="94">
        <v>43.745967741900003</v>
      </c>
      <c r="AE31" s="103">
        <f t="shared" si="2"/>
        <v>10848.999999991202</v>
      </c>
      <c r="AG31" s="110" t="s">
        <v>38</v>
      </c>
      <c r="AH31" s="92">
        <v>252</v>
      </c>
      <c r="AI31" s="92">
        <v>129</v>
      </c>
      <c r="AJ31" s="92">
        <v>123</v>
      </c>
      <c r="AK31" s="92">
        <v>38</v>
      </c>
      <c r="AL31" s="92">
        <v>162</v>
      </c>
      <c r="AM31" s="92">
        <v>52</v>
      </c>
      <c r="AN31" s="94">
        <v>43.273809523799997</v>
      </c>
      <c r="AO31" s="103">
        <f t="shared" si="3"/>
        <v>10904.999999997599</v>
      </c>
      <c r="AQ31" s="110" t="s">
        <v>38</v>
      </c>
      <c r="AR31" s="92">
        <v>253</v>
      </c>
      <c r="AS31" s="92">
        <v>130</v>
      </c>
      <c r="AT31" s="92">
        <v>123</v>
      </c>
      <c r="AU31" s="92">
        <v>42</v>
      </c>
      <c r="AV31" s="92">
        <v>158</v>
      </c>
      <c r="AW31" s="92">
        <v>53</v>
      </c>
      <c r="AX31" s="94">
        <v>43.345849802399997</v>
      </c>
      <c r="AY31" s="103">
        <f t="shared" si="4"/>
        <v>10966.5000000072</v>
      </c>
      <c r="BA31" s="110" t="s">
        <v>38</v>
      </c>
      <c r="BB31" s="92">
        <v>259</v>
      </c>
      <c r="BC31" s="92">
        <v>133</v>
      </c>
      <c r="BD31" s="92">
        <v>126</v>
      </c>
      <c r="BE31" s="92">
        <v>43</v>
      </c>
      <c r="BF31" s="92">
        <v>158</v>
      </c>
      <c r="BG31" s="92">
        <v>58</v>
      </c>
      <c r="BH31" s="94">
        <v>43.677606177599998</v>
      </c>
      <c r="BI31" s="103">
        <f t="shared" si="5"/>
        <v>11312.499999998399</v>
      </c>
    </row>
    <row r="32" spans="1:61" x14ac:dyDescent="0.25">
      <c r="A32">
        <v>22</v>
      </c>
      <c r="B32" s="110" t="s">
        <v>39</v>
      </c>
      <c r="C32" s="92">
        <v>161</v>
      </c>
      <c r="D32" s="92">
        <v>73</v>
      </c>
      <c r="E32" s="92">
        <v>88</v>
      </c>
      <c r="F32" s="92">
        <v>25</v>
      </c>
      <c r="G32" s="92">
        <v>104</v>
      </c>
      <c r="H32" s="92">
        <v>32</v>
      </c>
      <c r="I32" s="94">
        <v>44.357140000000001</v>
      </c>
      <c r="J32" s="103">
        <f t="shared" si="0"/>
        <v>7141.4995399999998</v>
      </c>
      <c r="K32" s="103"/>
      <c r="M32" s="110" t="s">
        <v>39</v>
      </c>
      <c r="N32" s="92">
        <v>158</v>
      </c>
      <c r="O32" s="92">
        <v>72</v>
      </c>
      <c r="P32" s="92">
        <v>86</v>
      </c>
      <c r="Q32" s="92">
        <v>26</v>
      </c>
      <c r="R32" s="92">
        <v>98</v>
      </c>
      <c r="S32" s="92">
        <v>34</v>
      </c>
      <c r="T32" s="94">
        <v>44.379750000000001</v>
      </c>
      <c r="U32" s="103">
        <f t="shared" si="1"/>
        <v>7012.0005000000001</v>
      </c>
      <c r="W32" s="110" t="s">
        <v>39</v>
      </c>
      <c r="X32" s="92">
        <v>156</v>
      </c>
      <c r="Y32" s="92">
        <v>73</v>
      </c>
      <c r="Z32" s="92">
        <v>83</v>
      </c>
      <c r="AA32" s="92">
        <v>27</v>
      </c>
      <c r="AB32" s="92">
        <v>97</v>
      </c>
      <c r="AC32" s="92">
        <v>32</v>
      </c>
      <c r="AD32" s="94">
        <v>43.961538461499998</v>
      </c>
      <c r="AE32" s="103">
        <f t="shared" si="2"/>
        <v>6857.9999999940001</v>
      </c>
      <c r="AG32" s="110" t="s">
        <v>39</v>
      </c>
      <c r="AH32" s="92">
        <v>157</v>
      </c>
      <c r="AI32" s="92">
        <v>74</v>
      </c>
      <c r="AJ32" s="92">
        <v>83</v>
      </c>
      <c r="AK32" s="92">
        <v>28</v>
      </c>
      <c r="AL32" s="92">
        <v>97</v>
      </c>
      <c r="AM32" s="92">
        <v>32</v>
      </c>
      <c r="AN32" s="94">
        <v>44.111464968200004</v>
      </c>
      <c r="AO32" s="103">
        <f t="shared" si="3"/>
        <v>6925.5000000074006</v>
      </c>
      <c r="AQ32" s="110" t="s">
        <v>39</v>
      </c>
      <c r="AR32" s="92">
        <v>155</v>
      </c>
      <c r="AS32" s="92">
        <v>73</v>
      </c>
      <c r="AT32" s="92">
        <v>82</v>
      </c>
      <c r="AU32" s="92">
        <v>28</v>
      </c>
      <c r="AV32" s="92">
        <v>94</v>
      </c>
      <c r="AW32" s="92">
        <v>33</v>
      </c>
      <c r="AX32" s="94">
        <v>44.783870967699997</v>
      </c>
      <c r="AY32" s="103">
        <f t="shared" si="4"/>
        <v>6941.4999999934998</v>
      </c>
      <c r="BA32" s="110" t="s">
        <v>39</v>
      </c>
      <c r="BB32" s="92">
        <v>162</v>
      </c>
      <c r="BC32" s="92">
        <v>76</v>
      </c>
      <c r="BD32" s="92">
        <v>86</v>
      </c>
      <c r="BE32" s="92">
        <v>30</v>
      </c>
      <c r="BF32" s="92">
        <v>99</v>
      </c>
      <c r="BG32" s="92">
        <v>33</v>
      </c>
      <c r="BH32" s="94">
        <v>43.388888888899999</v>
      </c>
      <c r="BI32" s="103">
        <f t="shared" si="5"/>
        <v>7029.0000000017999</v>
      </c>
    </row>
    <row r="33" spans="1:61" x14ac:dyDescent="0.25">
      <c r="A33">
        <v>23</v>
      </c>
      <c r="B33" s="110" t="s">
        <v>40</v>
      </c>
      <c r="C33" s="92">
        <v>1365</v>
      </c>
      <c r="D33" s="92">
        <v>681</v>
      </c>
      <c r="E33" s="92">
        <v>684</v>
      </c>
      <c r="F33" s="92">
        <v>210</v>
      </c>
      <c r="G33" s="92">
        <v>942</v>
      </c>
      <c r="H33" s="92">
        <v>213</v>
      </c>
      <c r="I33" s="94">
        <v>40.327840000000002</v>
      </c>
      <c r="J33" s="103">
        <f t="shared" si="0"/>
        <v>55047.501600000003</v>
      </c>
      <c r="K33" s="103"/>
      <c r="M33" s="110" t="s">
        <v>40</v>
      </c>
      <c r="N33" s="92">
        <v>1371</v>
      </c>
      <c r="O33" s="92">
        <v>683</v>
      </c>
      <c r="P33" s="92">
        <v>688</v>
      </c>
      <c r="Q33" s="92">
        <v>224</v>
      </c>
      <c r="R33" s="92">
        <v>925</v>
      </c>
      <c r="S33" s="92">
        <v>222</v>
      </c>
      <c r="T33" s="94">
        <v>40.349739999999997</v>
      </c>
      <c r="U33" s="103">
        <f t="shared" si="1"/>
        <v>55319.493539999996</v>
      </c>
      <c r="W33" s="110" t="s">
        <v>40</v>
      </c>
      <c r="X33" s="92">
        <v>1371</v>
      </c>
      <c r="Y33" s="92">
        <v>681</v>
      </c>
      <c r="Z33" s="92">
        <v>690</v>
      </c>
      <c r="AA33" s="92">
        <v>234</v>
      </c>
      <c r="AB33" s="92">
        <v>908</v>
      </c>
      <c r="AC33" s="92">
        <v>229</v>
      </c>
      <c r="AD33" s="94">
        <v>40.541575492299998</v>
      </c>
      <c r="AE33" s="103">
        <f t="shared" si="2"/>
        <v>55582.499999943298</v>
      </c>
      <c r="AG33" s="110" t="s">
        <v>40</v>
      </c>
      <c r="AH33" s="92">
        <v>1364</v>
      </c>
      <c r="AI33" s="92">
        <v>672</v>
      </c>
      <c r="AJ33" s="92">
        <v>692</v>
      </c>
      <c r="AK33" s="92">
        <v>240</v>
      </c>
      <c r="AL33" s="92">
        <v>895</v>
      </c>
      <c r="AM33" s="92">
        <v>229</v>
      </c>
      <c r="AN33" s="94">
        <v>40.8299120235</v>
      </c>
      <c r="AO33" s="103">
        <f t="shared" si="3"/>
        <v>55692.000000054002</v>
      </c>
      <c r="AQ33" s="110" t="s">
        <v>40</v>
      </c>
      <c r="AR33" s="92">
        <v>1366</v>
      </c>
      <c r="AS33" s="92">
        <v>671</v>
      </c>
      <c r="AT33" s="92">
        <v>695</v>
      </c>
      <c r="AU33" s="92">
        <v>234</v>
      </c>
      <c r="AV33" s="92">
        <v>902</v>
      </c>
      <c r="AW33" s="92">
        <v>230</v>
      </c>
      <c r="AX33" s="94">
        <v>41.108345534400001</v>
      </c>
      <c r="AY33" s="103">
        <f t="shared" si="4"/>
        <v>56153.999999990403</v>
      </c>
      <c r="BA33" s="110" t="s">
        <v>40</v>
      </c>
      <c r="BB33" s="92">
        <v>1395</v>
      </c>
      <c r="BC33" s="92">
        <v>681</v>
      </c>
      <c r="BD33" s="92">
        <v>714</v>
      </c>
      <c r="BE33" s="92">
        <v>258</v>
      </c>
      <c r="BF33" s="92">
        <v>904</v>
      </c>
      <c r="BG33" s="92">
        <v>233</v>
      </c>
      <c r="BH33" s="94">
        <v>40.765232974900002</v>
      </c>
      <c r="BI33" s="103">
        <f t="shared" si="5"/>
        <v>56867.499999985499</v>
      </c>
    </row>
    <row r="34" spans="1:61" x14ac:dyDescent="0.25">
      <c r="A34">
        <v>24</v>
      </c>
      <c r="B34" s="110" t="s">
        <v>41</v>
      </c>
      <c r="C34" s="92">
        <v>510</v>
      </c>
      <c r="D34" s="92">
        <v>253</v>
      </c>
      <c r="E34" s="92">
        <v>257</v>
      </c>
      <c r="F34" s="92">
        <v>90</v>
      </c>
      <c r="G34" s="92">
        <v>328</v>
      </c>
      <c r="H34" s="92">
        <v>92</v>
      </c>
      <c r="I34" s="94">
        <v>40.64902</v>
      </c>
      <c r="J34" s="103">
        <f t="shared" si="0"/>
        <v>20731.000199999999</v>
      </c>
      <c r="K34" s="103"/>
      <c r="M34" s="110" t="s">
        <v>41</v>
      </c>
      <c r="N34" s="92">
        <v>516</v>
      </c>
      <c r="O34" s="92">
        <v>255</v>
      </c>
      <c r="P34" s="92">
        <v>261</v>
      </c>
      <c r="Q34" s="92">
        <v>100</v>
      </c>
      <c r="R34" s="92">
        <v>328</v>
      </c>
      <c r="S34" s="92">
        <v>88</v>
      </c>
      <c r="T34" s="94">
        <v>40.267440000000001</v>
      </c>
      <c r="U34" s="103">
        <f t="shared" si="1"/>
        <v>20777.999039999999</v>
      </c>
      <c r="W34" s="110" t="s">
        <v>41</v>
      </c>
      <c r="X34" s="92">
        <v>513</v>
      </c>
      <c r="Y34" s="92">
        <v>256</v>
      </c>
      <c r="Z34" s="92">
        <v>257</v>
      </c>
      <c r="AA34" s="92">
        <v>101</v>
      </c>
      <c r="AB34" s="92">
        <v>323</v>
      </c>
      <c r="AC34" s="92">
        <v>89</v>
      </c>
      <c r="AD34" s="94">
        <v>40.624756335299999</v>
      </c>
      <c r="AE34" s="103">
        <f t="shared" si="2"/>
        <v>20840.500000008898</v>
      </c>
      <c r="AG34" s="110" t="s">
        <v>41</v>
      </c>
      <c r="AH34" s="92">
        <v>535</v>
      </c>
      <c r="AI34" s="92">
        <v>268</v>
      </c>
      <c r="AJ34" s="92">
        <v>267</v>
      </c>
      <c r="AK34" s="92">
        <v>104</v>
      </c>
      <c r="AL34" s="92">
        <v>337</v>
      </c>
      <c r="AM34" s="92">
        <v>94</v>
      </c>
      <c r="AN34" s="94">
        <v>40.711214953300001</v>
      </c>
      <c r="AO34" s="103">
        <f t="shared" si="3"/>
        <v>21780.500000015501</v>
      </c>
      <c r="AQ34" s="110" t="s">
        <v>41</v>
      </c>
      <c r="AR34" s="92">
        <v>544</v>
      </c>
      <c r="AS34" s="92">
        <v>273</v>
      </c>
      <c r="AT34" s="92">
        <v>271</v>
      </c>
      <c r="AU34" s="92">
        <v>105</v>
      </c>
      <c r="AV34" s="92">
        <v>343</v>
      </c>
      <c r="AW34" s="92">
        <v>96</v>
      </c>
      <c r="AX34" s="94">
        <v>40.639705882400001</v>
      </c>
      <c r="AY34" s="103">
        <f t="shared" si="4"/>
        <v>22108.0000000256</v>
      </c>
      <c r="BA34" s="110" t="s">
        <v>41</v>
      </c>
      <c r="BB34" s="92">
        <v>553</v>
      </c>
      <c r="BC34" s="92">
        <v>271</v>
      </c>
      <c r="BD34" s="92">
        <v>282</v>
      </c>
      <c r="BE34" s="92">
        <v>108</v>
      </c>
      <c r="BF34" s="92">
        <v>341</v>
      </c>
      <c r="BG34" s="92">
        <v>104</v>
      </c>
      <c r="BH34" s="94">
        <v>40.943037974699998</v>
      </c>
      <c r="BI34" s="103">
        <f t="shared" si="5"/>
        <v>22641.500000009099</v>
      </c>
    </row>
    <row r="35" spans="1:61" x14ac:dyDescent="0.25">
      <c r="A35">
        <v>25</v>
      </c>
      <c r="B35" s="110" t="s">
        <v>42</v>
      </c>
      <c r="C35" s="92">
        <v>604</v>
      </c>
      <c r="D35" s="92">
        <v>305</v>
      </c>
      <c r="E35" s="92">
        <v>299</v>
      </c>
      <c r="F35" s="92">
        <v>88</v>
      </c>
      <c r="G35" s="92">
        <v>400</v>
      </c>
      <c r="H35" s="92">
        <v>116</v>
      </c>
      <c r="I35" s="94">
        <v>42.45861</v>
      </c>
      <c r="J35" s="103">
        <f t="shared" si="0"/>
        <v>25645.00044</v>
      </c>
      <c r="K35" s="103"/>
      <c r="M35" s="110" t="s">
        <v>42</v>
      </c>
      <c r="N35" s="92">
        <v>611</v>
      </c>
      <c r="O35" s="92">
        <v>304</v>
      </c>
      <c r="P35" s="92">
        <v>307</v>
      </c>
      <c r="Q35" s="92">
        <v>95</v>
      </c>
      <c r="R35" s="92">
        <v>399</v>
      </c>
      <c r="S35" s="92">
        <v>117</v>
      </c>
      <c r="T35" s="94">
        <v>42.159570000000002</v>
      </c>
      <c r="U35" s="103">
        <f t="shared" si="1"/>
        <v>25759.49727</v>
      </c>
      <c r="W35" s="110" t="s">
        <v>42</v>
      </c>
      <c r="X35" s="92">
        <v>606</v>
      </c>
      <c r="Y35" s="92">
        <v>303</v>
      </c>
      <c r="Z35" s="92">
        <v>303</v>
      </c>
      <c r="AA35" s="92">
        <v>87</v>
      </c>
      <c r="AB35" s="92">
        <v>401</v>
      </c>
      <c r="AC35" s="92">
        <v>118</v>
      </c>
      <c r="AD35" s="94">
        <v>42.760726072600001</v>
      </c>
      <c r="AE35" s="103">
        <f t="shared" si="2"/>
        <v>25912.999999995602</v>
      </c>
      <c r="AG35" s="110" t="s">
        <v>42</v>
      </c>
      <c r="AH35" s="92">
        <v>598</v>
      </c>
      <c r="AI35" s="92">
        <v>302</v>
      </c>
      <c r="AJ35" s="92">
        <v>296</v>
      </c>
      <c r="AK35" s="92">
        <v>79</v>
      </c>
      <c r="AL35" s="92">
        <v>401</v>
      </c>
      <c r="AM35" s="92">
        <v>118</v>
      </c>
      <c r="AN35" s="94">
        <v>43.239130434800003</v>
      </c>
      <c r="AO35" s="103">
        <f t="shared" si="3"/>
        <v>25857.000000010401</v>
      </c>
      <c r="AQ35" s="110" t="s">
        <v>42</v>
      </c>
      <c r="AR35" s="92">
        <v>602</v>
      </c>
      <c r="AS35" s="92">
        <v>301</v>
      </c>
      <c r="AT35" s="92">
        <v>301</v>
      </c>
      <c r="AU35" s="92">
        <v>79</v>
      </c>
      <c r="AV35" s="92">
        <v>406</v>
      </c>
      <c r="AW35" s="92">
        <v>117</v>
      </c>
      <c r="AX35" s="94">
        <v>43.303986711</v>
      </c>
      <c r="AY35" s="103">
        <f t="shared" si="4"/>
        <v>26069.000000021999</v>
      </c>
      <c r="BA35" s="110" t="s">
        <v>42</v>
      </c>
      <c r="BB35" s="92">
        <v>601</v>
      </c>
      <c r="BC35" s="92">
        <v>303</v>
      </c>
      <c r="BD35" s="92">
        <v>298</v>
      </c>
      <c r="BE35" s="92">
        <v>78</v>
      </c>
      <c r="BF35" s="92">
        <v>406</v>
      </c>
      <c r="BG35" s="92">
        <v>117</v>
      </c>
      <c r="BH35" s="94">
        <v>43.208818635599997</v>
      </c>
      <c r="BI35" s="103">
        <f t="shared" si="5"/>
        <v>25968.499999995598</v>
      </c>
    </row>
    <row r="36" spans="1:61" x14ac:dyDescent="0.25">
      <c r="A36">
        <v>26</v>
      </c>
      <c r="B36" s="110" t="s">
        <v>43</v>
      </c>
      <c r="C36" s="92">
        <v>1726</v>
      </c>
      <c r="D36" s="92">
        <v>855</v>
      </c>
      <c r="E36" s="92">
        <v>871</v>
      </c>
      <c r="F36" s="92">
        <v>327</v>
      </c>
      <c r="G36" s="92">
        <v>1124</v>
      </c>
      <c r="H36" s="92">
        <v>275</v>
      </c>
      <c r="I36" s="94">
        <v>39.596179999999997</v>
      </c>
      <c r="J36" s="103">
        <f t="shared" si="0"/>
        <v>68343.006679999991</v>
      </c>
      <c r="K36" s="103"/>
      <c r="M36" s="110" t="s">
        <v>43</v>
      </c>
      <c r="N36" s="92">
        <v>1713</v>
      </c>
      <c r="O36" s="92">
        <v>849</v>
      </c>
      <c r="P36" s="92">
        <v>864</v>
      </c>
      <c r="Q36" s="92">
        <v>320</v>
      </c>
      <c r="R36" s="92">
        <v>1119</v>
      </c>
      <c r="S36" s="92">
        <v>274</v>
      </c>
      <c r="T36" s="94">
        <v>39.913890000000002</v>
      </c>
      <c r="U36" s="103">
        <f t="shared" si="1"/>
        <v>68372.493570000006</v>
      </c>
      <c r="W36" s="110" t="s">
        <v>43</v>
      </c>
      <c r="X36" s="92">
        <v>1708</v>
      </c>
      <c r="Y36" s="92">
        <v>847</v>
      </c>
      <c r="Z36" s="92">
        <v>861</v>
      </c>
      <c r="AA36" s="92">
        <v>309</v>
      </c>
      <c r="AB36" s="92">
        <v>1125</v>
      </c>
      <c r="AC36" s="92">
        <v>274</v>
      </c>
      <c r="AD36" s="94">
        <v>40.211943793899998</v>
      </c>
      <c r="AE36" s="103">
        <f t="shared" si="2"/>
        <v>68681.999999981199</v>
      </c>
      <c r="AG36" s="110" t="s">
        <v>43</v>
      </c>
      <c r="AH36" s="92">
        <v>1724</v>
      </c>
      <c r="AI36" s="92">
        <v>860</v>
      </c>
      <c r="AJ36" s="92">
        <v>864</v>
      </c>
      <c r="AK36" s="92">
        <v>319</v>
      </c>
      <c r="AL36" s="92">
        <v>1126</v>
      </c>
      <c r="AM36" s="92">
        <v>279</v>
      </c>
      <c r="AN36" s="94">
        <v>40.115429234300002</v>
      </c>
      <c r="AO36" s="103">
        <f t="shared" si="3"/>
        <v>69158.999999933207</v>
      </c>
      <c r="AQ36" s="110" t="s">
        <v>43</v>
      </c>
      <c r="AR36" s="92">
        <v>1723</v>
      </c>
      <c r="AS36" s="92">
        <v>857</v>
      </c>
      <c r="AT36" s="92">
        <v>866</v>
      </c>
      <c r="AU36" s="92">
        <v>318</v>
      </c>
      <c r="AV36" s="92">
        <v>1117</v>
      </c>
      <c r="AW36" s="92">
        <v>288</v>
      </c>
      <c r="AX36" s="94">
        <v>40.394950667400003</v>
      </c>
      <c r="AY36" s="103">
        <f t="shared" si="4"/>
        <v>69600.499999930209</v>
      </c>
      <c r="BA36" s="110" t="s">
        <v>43</v>
      </c>
      <c r="BB36" s="92">
        <v>1740</v>
      </c>
      <c r="BC36" s="92">
        <v>863</v>
      </c>
      <c r="BD36" s="92">
        <v>877</v>
      </c>
      <c r="BE36" s="92">
        <v>330</v>
      </c>
      <c r="BF36" s="92">
        <v>1104</v>
      </c>
      <c r="BG36" s="92">
        <v>306</v>
      </c>
      <c r="BH36" s="94">
        <v>40.481609195399997</v>
      </c>
      <c r="BI36" s="103">
        <f t="shared" si="5"/>
        <v>70437.999999995998</v>
      </c>
    </row>
    <row r="37" spans="1:61" x14ac:dyDescent="0.25">
      <c r="A37">
        <v>27</v>
      </c>
      <c r="B37" s="110" t="s">
        <v>44</v>
      </c>
      <c r="C37" s="92">
        <v>496</v>
      </c>
      <c r="D37" s="92">
        <v>238</v>
      </c>
      <c r="E37" s="92">
        <v>258</v>
      </c>
      <c r="F37" s="92">
        <v>77</v>
      </c>
      <c r="G37" s="92">
        <v>347</v>
      </c>
      <c r="H37" s="92">
        <v>72</v>
      </c>
      <c r="I37" s="94">
        <v>39.963709999999999</v>
      </c>
      <c r="J37" s="103">
        <f t="shared" si="0"/>
        <v>19822.00016</v>
      </c>
      <c r="K37" s="103"/>
      <c r="M37" s="110" t="s">
        <v>44</v>
      </c>
      <c r="N37" s="92">
        <v>486</v>
      </c>
      <c r="O37" s="92">
        <v>233</v>
      </c>
      <c r="P37" s="92">
        <v>253</v>
      </c>
      <c r="Q37" s="92">
        <v>78</v>
      </c>
      <c r="R37" s="92">
        <v>334</v>
      </c>
      <c r="S37" s="92">
        <v>74</v>
      </c>
      <c r="T37" s="94">
        <v>40.551439999999999</v>
      </c>
      <c r="U37" s="103">
        <f t="shared" si="1"/>
        <v>19707.99984</v>
      </c>
      <c r="W37" s="110" t="s">
        <v>44</v>
      </c>
      <c r="X37" s="92">
        <v>490</v>
      </c>
      <c r="Y37" s="92">
        <v>235</v>
      </c>
      <c r="Z37" s="92">
        <v>255</v>
      </c>
      <c r="AA37" s="92">
        <v>80</v>
      </c>
      <c r="AB37" s="92">
        <v>333</v>
      </c>
      <c r="AC37" s="92">
        <v>77</v>
      </c>
      <c r="AD37" s="94">
        <v>40.857142857100001</v>
      </c>
      <c r="AE37" s="103">
        <f t="shared" si="2"/>
        <v>20019.999999979002</v>
      </c>
      <c r="AG37" s="110" t="s">
        <v>44</v>
      </c>
      <c r="AH37" s="92">
        <v>485</v>
      </c>
      <c r="AI37" s="92">
        <v>234</v>
      </c>
      <c r="AJ37" s="92">
        <v>251</v>
      </c>
      <c r="AK37" s="92">
        <v>77</v>
      </c>
      <c r="AL37" s="92">
        <v>334</v>
      </c>
      <c r="AM37" s="92">
        <v>74</v>
      </c>
      <c r="AN37" s="94">
        <v>41.114432989699999</v>
      </c>
      <c r="AO37" s="103">
        <f t="shared" si="3"/>
        <v>19940.5000000045</v>
      </c>
      <c r="AQ37" s="110" t="s">
        <v>44</v>
      </c>
      <c r="AR37" s="92">
        <v>486</v>
      </c>
      <c r="AS37" s="92">
        <v>236</v>
      </c>
      <c r="AT37" s="92">
        <v>250</v>
      </c>
      <c r="AU37" s="92">
        <v>78</v>
      </c>
      <c r="AV37" s="92">
        <v>334</v>
      </c>
      <c r="AW37" s="92">
        <v>74</v>
      </c>
      <c r="AX37" s="94">
        <v>41.030864197500001</v>
      </c>
      <c r="AY37" s="103">
        <f t="shared" si="4"/>
        <v>19940.999999985001</v>
      </c>
      <c r="BA37" s="110" t="s">
        <v>44</v>
      </c>
      <c r="BB37" s="92">
        <v>486</v>
      </c>
      <c r="BC37" s="92">
        <v>240</v>
      </c>
      <c r="BD37" s="92">
        <v>246</v>
      </c>
      <c r="BE37" s="92">
        <v>77</v>
      </c>
      <c r="BF37" s="92">
        <v>328</v>
      </c>
      <c r="BG37" s="92">
        <v>81</v>
      </c>
      <c r="BH37" s="94">
        <v>41.448559670800002</v>
      </c>
      <c r="BI37" s="103">
        <f t="shared" si="5"/>
        <v>20144.0000000088</v>
      </c>
    </row>
    <row r="38" spans="1:61" x14ac:dyDescent="0.25">
      <c r="B38" s="110" t="s">
        <v>124</v>
      </c>
      <c r="C38" s="92">
        <f>SUM(C10:C37)</f>
        <v>20881</v>
      </c>
      <c r="D38" s="92">
        <f t="shared" ref="D38:H38" si="6">SUM(D10:D37)</f>
        <v>10394</v>
      </c>
      <c r="E38" s="92">
        <f t="shared" si="6"/>
        <v>10487</v>
      </c>
      <c r="F38" s="92">
        <f t="shared" si="6"/>
        <v>3237</v>
      </c>
      <c r="G38" s="92">
        <f t="shared" si="6"/>
        <v>13953</v>
      </c>
      <c r="H38" s="92">
        <f t="shared" si="6"/>
        <v>3691</v>
      </c>
      <c r="I38" s="111">
        <f>J38/C38</f>
        <v>41.484100473636317</v>
      </c>
      <c r="J38" s="102">
        <f t="shared" ref="J38" si="7">SUM(J10:J37)</f>
        <v>866229.50199000002</v>
      </c>
      <c r="K38" s="103"/>
      <c r="M38" s="110" t="s">
        <v>124</v>
      </c>
      <c r="N38" s="92">
        <f>SUM(N10:N37)</f>
        <v>20871</v>
      </c>
      <c r="O38" s="92">
        <f t="shared" ref="O38:U38" si="8">SUM(O10:O37)</f>
        <v>10419</v>
      </c>
      <c r="P38" s="92">
        <f t="shared" si="8"/>
        <v>10452</v>
      </c>
      <c r="Q38" s="92">
        <f t="shared" si="8"/>
        <v>3299</v>
      </c>
      <c r="R38" s="92">
        <f t="shared" si="8"/>
        <v>13827</v>
      </c>
      <c r="S38" s="92">
        <f t="shared" si="8"/>
        <v>3745</v>
      </c>
      <c r="T38" s="111">
        <f>U38/N38</f>
        <v>41.567164422404289</v>
      </c>
      <c r="U38" s="102">
        <f t="shared" si="8"/>
        <v>867548.28865999996</v>
      </c>
      <c r="W38" s="110" t="s">
        <v>124</v>
      </c>
      <c r="X38" s="92">
        <f>SUM(X10:X37)</f>
        <v>20908</v>
      </c>
      <c r="Y38" s="92">
        <f t="shared" ref="Y38:AE38" si="9">SUM(Y10:Y37)</f>
        <v>10455</v>
      </c>
      <c r="Z38" s="92">
        <f t="shared" si="9"/>
        <v>10453</v>
      </c>
      <c r="AA38" s="92">
        <f t="shared" si="9"/>
        <v>3321</v>
      </c>
      <c r="AB38" s="92">
        <f t="shared" si="9"/>
        <v>13765</v>
      </c>
      <c r="AC38" s="92">
        <f t="shared" si="9"/>
        <v>3822</v>
      </c>
      <c r="AD38" s="111">
        <f>AE38/X38</f>
        <v>41.715324277781171</v>
      </c>
      <c r="AE38" s="102">
        <f t="shared" si="9"/>
        <v>872183.99999984866</v>
      </c>
      <c r="AG38" s="110" t="s">
        <v>124</v>
      </c>
      <c r="AH38" s="92">
        <f>SUM(AH10:AH37)</f>
        <v>21049</v>
      </c>
      <c r="AI38" s="92">
        <f t="shared" ref="AI38:AM38" si="10">SUM(AI10:AI37)</f>
        <v>10536</v>
      </c>
      <c r="AJ38" s="92">
        <f t="shared" si="10"/>
        <v>10513</v>
      </c>
      <c r="AK38" s="92">
        <f t="shared" si="10"/>
        <v>3429</v>
      </c>
      <c r="AL38" s="92">
        <f t="shared" si="10"/>
        <v>13730</v>
      </c>
      <c r="AM38" s="92">
        <f t="shared" si="10"/>
        <v>3890</v>
      </c>
      <c r="AN38" s="117">
        <f>AO38/AH38</f>
        <v>41.782217682549785</v>
      </c>
      <c r="AO38" s="118">
        <f>SUM(AO10:AO37)</f>
        <v>879473.89999999048</v>
      </c>
      <c r="AQ38" s="110" t="s">
        <v>124</v>
      </c>
      <c r="AR38" s="92">
        <f>SUM(AR10:AR37)</f>
        <v>21145</v>
      </c>
      <c r="AS38" s="92">
        <f t="shared" ref="AS38:AY38" si="11">SUM(AS10:AS37)</f>
        <v>10565</v>
      </c>
      <c r="AT38" s="92">
        <f t="shared" si="11"/>
        <v>10580</v>
      </c>
      <c r="AU38" s="92">
        <f t="shared" si="11"/>
        <v>3485</v>
      </c>
      <c r="AV38" s="92">
        <f t="shared" si="11"/>
        <v>13702</v>
      </c>
      <c r="AW38" s="92">
        <f t="shared" si="11"/>
        <v>3958</v>
      </c>
      <c r="AX38" s="111">
        <f>AY38/AR38</f>
        <v>41.872173090560565</v>
      </c>
      <c r="AY38" s="102">
        <f t="shared" si="11"/>
        <v>885387.09999990312</v>
      </c>
      <c r="BA38" s="110" t="s">
        <v>124</v>
      </c>
      <c r="BB38" s="92">
        <f>SUM(BB10:BB37)</f>
        <v>21336</v>
      </c>
      <c r="BC38" s="92">
        <f t="shared" ref="BC38:BG38" si="12">SUM(BC10:BC37)</f>
        <v>10669</v>
      </c>
      <c r="BD38" s="92">
        <f t="shared" si="12"/>
        <v>10667</v>
      </c>
      <c r="BE38" s="92">
        <f t="shared" si="12"/>
        <v>3543</v>
      </c>
      <c r="BF38" s="92">
        <f t="shared" si="12"/>
        <v>13717</v>
      </c>
      <c r="BG38" s="92">
        <f t="shared" si="12"/>
        <v>4076</v>
      </c>
      <c r="BH38" s="111">
        <f>BI38/BB38</f>
        <v>41.922286276714217</v>
      </c>
      <c r="BI38" s="102">
        <f t="shared" ref="BI38" si="13">SUM(BI10:BI37)</f>
        <v>894453.89999997453</v>
      </c>
    </row>
    <row r="39" spans="1:61" x14ac:dyDescent="0.25">
      <c r="B39" t="s">
        <v>108</v>
      </c>
      <c r="M39" t="s">
        <v>108</v>
      </c>
      <c r="W39" t="s">
        <v>108</v>
      </c>
      <c r="AG39" t="s">
        <v>108</v>
      </c>
      <c r="AQ39" t="s">
        <v>108</v>
      </c>
      <c r="BA39" t="s">
        <v>108</v>
      </c>
    </row>
    <row r="42" spans="1:61" x14ac:dyDescent="0.25">
      <c r="A42" t="s">
        <v>109</v>
      </c>
      <c r="B42" s="99" t="s">
        <v>110</v>
      </c>
      <c r="D42" s="99" t="s">
        <v>111</v>
      </c>
      <c r="H42" t="s">
        <v>112</v>
      </c>
      <c r="M42" s="99" t="s">
        <v>110</v>
      </c>
      <c r="O42" s="99" t="s">
        <v>111</v>
      </c>
      <c r="S42" t="s">
        <v>114</v>
      </c>
      <c r="W42" s="99" t="s">
        <v>110</v>
      </c>
      <c r="Y42" s="99" t="s">
        <v>111</v>
      </c>
      <c r="AC42" t="s">
        <v>116</v>
      </c>
      <c r="AG42" s="99" t="s">
        <v>110</v>
      </c>
      <c r="AI42" s="99" t="s">
        <v>111</v>
      </c>
      <c r="AM42" t="s">
        <v>116</v>
      </c>
      <c r="AQ42" s="99" t="s">
        <v>110</v>
      </c>
      <c r="AS42" s="99" t="s">
        <v>111</v>
      </c>
      <c r="AW42" t="s">
        <v>119</v>
      </c>
      <c r="BA42" s="99" t="s">
        <v>110</v>
      </c>
      <c r="BC42" s="99" t="s">
        <v>111</v>
      </c>
      <c r="BG42" t="s">
        <v>121</v>
      </c>
    </row>
    <row r="45" spans="1:61" x14ac:dyDescent="0.25">
      <c r="B45" t="s">
        <v>125</v>
      </c>
    </row>
    <row r="47" spans="1:61" ht="15" customHeight="1" x14ac:dyDescent="0.25">
      <c r="B47" s="134" t="s">
        <v>98</v>
      </c>
      <c r="C47" s="134" t="s">
        <v>99</v>
      </c>
      <c r="D47" s="134" t="s">
        <v>100</v>
      </c>
      <c r="E47" s="135"/>
      <c r="F47" s="134" t="s">
        <v>101</v>
      </c>
      <c r="G47" s="135"/>
      <c r="H47" s="141"/>
      <c r="I47" s="134" t="s">
        <v>102</v>
      </c>
      <c r="J47" s="106" t="s">
        <v>122</v>
      </c>
      <c r="K47" s="106"/>
      <c r="M47" s="139" t="s">
        <v>98</v>
      </c>
      <c r="N47" s="139" t="s">
        <v>99</v>
      </c>
      <c r="O47" s="136" t="s">
        <v>100</v>
      </c>
      <c r="P47" s="137"/>
      <c r="Q47" s="136" t="s">
        <v>101</v>
      </c>
      <c r="R47" s="138"/>
      <c r="S47" s="137"/>
      <c r="T47" s="139" t="s">
        <v>102</v>
      </c>
      <c r="U47" s="106" t="s">
        <v>122</v>
      </c>
      <c r="V47" s="106"/>
      <c r="W47" s="139" t="s">
        <v>98</v>
      </c>
      <c r="X47" s="139" t="s">
        <v>99</v>
      </c>
      <c r="Y47" s="136" t="s">
        <v>100</v>
      </c>
      <c r="Z47" s="137"/>
      <c r="AA47" s="136" t="s">
        <v>101</v>
      </c>
      <c r="AB47" s="138"/>
      <c r="AC47" s="137"/>
      <c r="AD47" s="139" t="s">
        <v>102</v>
      </c>
      <c r="AE47" s="106" t="s">
        <v>122</v>
      </c>
      <c r="AG47" s="134" t="s">
        <v>98</v>
      </c>
      <c r="AH47" s="134" t="s">
        <v>99</v>
      </c>
      <c r="AI47" s="134" t="s">
        <v>100</v>
      </c>
      <c r="AJ47" s="135"/>
      <c r="AK47" s="134" t="s">
        <v>101</v>
      </c>
      <c r="AL47" s="135"/>
      <c r="AM47" s="135"/>
      <c r="AN47" s="134" t="s">
        <v>102</v>
      </c>
      <c r="AO47" s="106" t="s">
        <v>122</v>
      </c>
      <c r="AQ47" s="134" t="s">
        <v>98</v>
      </c>
      <c r="AR47" s="134" t="s">
        <v>99</v>
      </c>
      <c r="AS47" s="134" t="s">
        <v>100</v>
      </c>
      <c r="AT47" s="135"/>
      <c r="AU47" s="134" t="s">
        <v>101</v>
      </c>
      <c r="AV47" s="135"/>
      <c r="AW47" s="135"/>
      <c r="AX47" s="134" t="s">
        <v>102</v>
      </c>
      <c r="AY47" s="106" t="s">
        <v>122</v>
      </c>
      <c r="BA47" s="134" t="s">
        <v>98</v>
      </c>
      <c r="BB47" s="134" t="s">
        <v>99</v>
      </c>
      <c r="BC47" s="134" t="s">
        <v>100</v>
      </c>
      <c r="BD47" s="135"/>
      <c r="BE47" s="134" t="s">
        <v>101</v>
      </c>
      <c r="BF47" s="135"/>
      <c r="BG47" s="135"/>
      <c r="BH47" s="134" t="s">
        <v>102</v>
      </c>
      <c r="BI47" s="106" t="s">
        <v>122</v>
      </c>
    </row>
    <row r="48" spans="1:61" x14ac:dyDescent="0.25">
      <c r="B48" s="135"/>
      <c r="C48" s="135"/>
      <c r="D48" s="98" t="s">
        <v>103</v>
      </c>
      <c r="E48" s="98" t="s">
        <v>104</v>
      </c>
      <c r="F48" s="98" t="s">
        <v>105</v>
      </c>
      <c r="G48" s="98" t="s">
        <v>106</v>
      </c>
      <c r="H48" s="119" t="s">
        <v>107</v>
      </c>
      <c r="I48" s="135"/>
      <c r="J48" s="116"/>
      <c r="M48" s="140"/>
      <c r="N48" s="140"/>
      <c r="O48" s="98" t="s">
        <v>103</v>
      </c>
      <c r="P48" s="98" t="s">
        <v>104</v>
      </c>
      <c r="Q48" s="98" t="s">
        <v>105</v>
      </c>
      <c r="R48" s="98" t="s">
        <v>106</v>
      </c>
      <c r="S48" s="98" t="s">
        <v>107</v>
      </c>
      <c r="T48" s="140"/>
      <c r="U48" s="116"/>
      <c r="V48" s="109"/>
      <c r="W48" s="140"/>
      <c r="X48" s="140"/>
      <c r="Y48" s="98" t="s">
        <v>103</v>
      </c>
      <c r="Z48" s="98" t="s">
        <v>104</v>
      </c>
      <c r="AA48" s="98" t="s">
        <v>105</v>
      </c>
      <c r="AB48" s="98" t="s">
        <v>106</v>
      </c>
      <c r="AC48" s="98" t="s">
        <v>107</v>
      </c>
      <c r="AD48" s="140"/>
      <c r="AE48" s="116"/>
      <c r="AG48" s="135"/>
      <c r="AH48" s="135"/>
      <c r="AI48" s="98" t="s">
        <v>103</v>
      </c>
      <c r="AJ48" s="98" t="s">
        <v>104</v>
      </c>
      <c r="AK48" s="98" t="s">
        <v>105</v>
      </c>
      <c r="AL48" s="98" t="s">
        <v>106</v>
      </c>
      <c r="AM48" s="98" t="s">
        <v>107</v>
      </c>
      <c r="AN48" s="135"/>
      <c r="AO48" s="116"/>
      <c r="AQ48" s="135"/>
      <c r="AR48" s="135"/>
      <c r="AS48" s="98" t="s">
        <v>103</v>
      </c>
      <c r="AT48" s="98" t="s">
        <v>104</v>
      </c>
      <c r="AU48" s="98" t="s">
        <v>105</v>
      </c>
      <c r="AV48" s="98" t="s">
        <v>106</v>
      </c>
      <c r="AW48" s="98" t="s">
        <v>107</v>
      </c>
      <c r="AX48" s="135"/>
      <c r="AY48" s="116"/>
      <c r="BA48" s="135"/>
      <c r="BB48" s="135"/>
      <c r="BC48" s="98" t="s">
        <v>103</v>
      </c>
      <c r="BD48" s="98" t="s">
        <v>104</v>
      </c>
      <c r="BE48" s="98" t="s">
        <v>105</v>
      </c>
      <c r="BF48" s="98" t="s">
        <v>106</v>
      </c>
      <c r="BG48" s="98" t="s">
        <v>107</v>
      </c>
      <c r="BH48" s="135"/>
      <c r="BI48" s="116"/>
    </row>
    <row r="49" spans="1:61" s="66" customFormat="1" x14ac:dyDescent="0.25">
      <c r="A49"/>
      <c r="B49" s="110" t="s">
        <v>39</v>
      </c>
      <c r="C49" s="92">
        <v>161</v>
      </c>
      <c r="D49" s="92">
        <v>73</v>
      </c>
      <c r="E49" s="92">
        <v>88</v>
      </c>
      <c r="F49" s="92">
        <v>25</v>
      </c>
      <c r="G49" s="92">
        <v>104</v>
      </c>
      <c r="H49" s="120">
        <v>32</v>
      </c>
      <c r="I49" s="94">
        <v>44.357140000000001</v>
      </c>
      <c r="J49" s="103">
        <f t="shared" ref="J49:J58" si="14">I49*C49</f>
        <v>7141.4995399999998</v>
      </c>
      <c r="K49" s="103"/>
      <c r="L49"/>
      <c r="M49" s="110" t="s">
        <v>39</v>
      </c>
      <c r="N49" s="92">
        <v>158</v>
      </c>
      <c r="O49" s="92">
        <v>72</v>
      </c>
      <c r="P49" s="92">
        <v>86</v>
      </c>
      <c r="Q49" s="92">
        <v>26</v>
      </c>
      <c r="R49" s="92">
        <v>98</v>
      </c>
      <c r="S49" s="92">
        <v>34</v>
      </c>
      <c r="T49" s="94">
        <v>44.379750000000001</v>
      </c>
      <c r="U49" s="103">
        <f t="shared" ref="U49:U58" si="15">T49*N49</f>
        <v>7012.0005000000001</v>
      </c>
      <c r="V49"/>
      <c r="W49" s="110" t="s">
        <v>39</v>
      </c>
      <c r="X49" s="92">
        <v>156</v>
      </c>
      <c r="Y49" s="92">
        <v>73</v>
      </c>
      <c r="Z49" s="92">
        <v>83</v>
      </c>
      <c r="AA49" s="92">
        <v>27</v>
      </c>
      <c r="AB49" s="92">
        <v>97</v>
      </c>
      <c r="AC49" s="92">
        <v>32</v>
      </c>
      <c r="AD49" s="94">
        <v>43.961538461499998</v>
      </c>
      <c r="AE49" s="103">
        <f t="shared" ref="AE49:AE58" si="16">AD49*X49</f>
        <v>6857.9999999940001</v>
      </c>
      <c r="AF49"/>
      <c r="AG49" s="110" t="s">
        <v>39</v>
      </c>
      <c r="AH49" s="92">
        <v>157</v>
      </c>
      <c r="AI49" s="92">
        <v>74</v>
      </c>
      <c r="AJ49" s="92">
        <v>83</v>
      </c>
      <c r="AK49" s="92">
        <v>28</v>
      </c>
      <c r="AL49" s="92">
        <v>97</v>
      </c>
      <c r="AM49" s="92">
        <v>32</v>
      </c>
      <c r="AN49" s="94">
        <v>44.111464968200004</v>
      </c>
      <c r="AO49" s="103">
        <f t="shared" ref="AO49:AO58" si="17">AN49*AH49</f>
        <v>6925.5000000074006</v>
      </c>
      <c r="AP49"/>
      <c r="AQ49" s="110" t="s">
        <v>39</v>
      </c>
      <c r="AR49" s="92">
        <v>155</v>
      </c>
      <c r="AS49" s="92">
        <v>73</v>
      </c>
      <c r="AT49" s="92">
        <v>82</v>
      </c>
      <c r="AU49" s="92">
        <v>28</v>
      </c>
      <c r="AV49" s="92">
        <v>94</v>
      </c>
      <c r="AW49" s="92">
        <v>33</v>
      </c>
      <c r="AX49" s="94">
        <v>44.783870967699997</v>
      </c>
      <c r="AY49" s="103">
        <f t="shared" ref="AY49:AY58" si="18">AX49*AR49</f>
        <v>6941.4999999934998</v>
      </c>
      <c r="AZ49"/>
      <c r="BA49" s="110" t="s">
        <v>39</v>
      </c>
      <c r="BB49" s="92">
        <v>162</v>
      </c>
      <c r="BC49" s="92">
        <v>76</v>
      </c>
      <c r="BD49" s="92">
        <v>86</v>
      </c>
      <c r="BE49" s="92">
        <v>30</v>
      </c>
      <c r="BF49" s="92">
        <v>99</v>
      </c>
      <c r="BG49" s="92">
        <v>33</v>
      </c>
      <c r="BH49" s="94">
        <v>43.388888888899999</v>
      </c>
      <c r="BI49" s="103">
        <f t="shared" ref="BI49:BI58" si="19">BH49*BB49</f>
        <v>7029.0000000017999</v>
      </c>
    </row>
    <row r="50" spans="1:61" x14ac:dyDescent="0.25">
      <c r="B50" s="110" t="s">
        <v>27</v>
      </c>
      <c r="C50" s="92">
        <v>220</v>
      </c>
      <c r="D50" s="92">
        <v>115</v>
      </c>
      <c r="E50" s="92">
        <v>105</v>
      </c>
      <c r="F50" s="92">
        <v>33</v>
      </c>
      <c r="G50" s="92">
        <v>147</v>
      </c>
      <c r="H50" s="92">
        <v>40</v>
      </c>
      <c r="I50" s="94">
        <v>42.977269999999997</v>
      </c>
      <c r="J50" s="103">
        <f t="shared" si="14"/>
        <v>9454.9993999999988</v>
      </c>
      <c r="K50" s="103"/>
      <c r="M50" s="110" t="s">
        <v>27</v>
      </c>
      <c r="N50" s="92">
        <v>213</v>
      </c>
      <c r="O50" s="92">
        <v>117</v>
      </c>
      <c r="P50" s="92">
        <v>96</v>
      </c>
      <c r="Q50" s="92">
        <v>28</v>
      </c>
      <c r="R50" s="92">
        <v>145</v>
      </c>
      <c r="S50" s="92">
        <v>40</v>
      </c>
      <c r="T50" s="94">
        <v>43.636150000000001</v>
      </c>
      <c r="U50" s="103">
        <f t="shared" si="15"/>
        <v>9294.4999499999994</v>
      </c>
      <c r="W50" s="110" t="s">
        <v>27</v>
      </c>
      <c r="X50" s="92">
        <v>208</v>
      </c>
      <c r="Y50" s="92">
        <v>116</v>
      </c>
      <c r="Z50" s="92">
        <v>92</v>
      </c>
      <c r="AA50" s="92">
        <v>26</v>
      </c>
      <c r="AB50" s="92">
        <v>140</v>
      </c>
      <c r="AC50" s="92">
        <v>42</v>
      </c>
      <c r="AD50" s="94">
        <v>44.216346153800004</v>
      </c>
      <c r="AE50" s="103">
        <f t="shared" si="16"/>
        <v>9196.9999999904012</v>
      </c>
      <c r="AG50" s="110" t="s">
        <v>27</v>
      </c>
      <c r="AH50" s="92">
        <v>212</v>
      </c>
      <c r="AI50" s="92">
        <v>117</v>
      </c>
      <c r="AJ50" s="92">
        <v>95</v>
      </c>
      <c r="AK50" s="92">
        <v>26</v>
      </c>
      <c r="AL50" s="92">
        <v>142</v>
      </c>
      <c r="AM50" s="92">
        <v>44</v>
      </c>
      <c r="AN50" s="94">
        <v>44.495283018899997</v>
      </c>
      <c r="AO50" s="103">
        <f t="shared" si="17"/>
        <v>9433.0000000067994</v>
      </c>
      <c r="AQ50" s="110" t="s">
        <v>27</v>
      </c>
      <c r="AR50" s="92">
        <v>207</v>
      </c>
      <c r="AS50" s="92">
        <v>112</v>
      </c>
      <c r="AT50" s="92">
        <v>95</v>
      </c>
      <c r="AU50" s="92">
        <v>27</v>
      </c>
      <c r="AV50" s="92">
        <v>132</v>
      </c>
      <c r="AW50" s="92">
        <v>48</v>
      </c>
      <c r="AX50" s="94">
        <v>45.012077294699999</v>
      </c>
      <c r="AY50" s="103">
        <f t="shared" si="18"/>
        <v>9317.5000000028995</v>
      </c>
      <c r="BA50" s="110" t="s">
        <v>27</v>
      </c>
      <c r="BB50" s="92">
        <v>214</v>
      </c>
      <c r="BC50" s="92">
        <v>117</v>
      </c>
      <c r="BD50" s="92">
        <v>97</v>
      </c>
      <c r="BE50" s="92">
        <v>30</v>
      </c>
      <c r="BF50" s="92">
        <v>138</v>
      </c>
      <c r="BG50" s="92">
        <v>46</v>
      </c>
      <c r="BH50" s="94">
        <v>44.317757009300003</v>
      </c>
      <c r="BI50" s="103">
        <f t="shared" si="19"/>
        <v>9483.9999999902011</v>
      </c>
    </row>
    <row r="51" spans="1:61" x14ac:dyDescent="0.25">
      <c r="B51" s="110" t="s">
        <v>18</v>
      </c>
      <c r="C51" s="92">
        <v>242</v>
      </c>
      <c r="D51" s="92">
        <v>113</v>
      </c>
      <c r="E51" s="92">
        <v>129</v>
      </c>
      <c r="F51" s="92">
        <v>32</v>
      </c>
      <c r="G51" s="92">
        <v>158</v>
      </c>
      <c r="H51" s="92">
        <v>52</v>
      </c>
      <c r="I51" s="94">
        <v>44.351239999999997</v>
      </c>
      <c r="J51" s="103">
        <f t="shared" si="14"/>
        <v>10733.00008</v>
      </c>
      <c r="K51" s="103"/>
      <c r="M51" s="110" t="s">
        <v>18</v>
      </c>
      <c r="N51" s="92">
        <v>247</v>
      </c>
      <c r="O51" s="92">
        <v>116</v>
      </c>
      <c r="P51" s="92">
        <v>131</v>
      </c>
      <c r="Q51" s="92">
        <v>40</v>
      </c>
      <c r="R51" s="92">
        <v>154</v>
      </c>
      <c r="S51" s="92">
        <v>53</v>
      </c>
      <c r="T51" s="94">
        <v>43.52834</v>
      </c>
      <c r="U51" s="103">
        <f t="shared" si="15"/>
        <v>10751.499980000001</v>
      </c>
      <c r="V51" s="103"/>
      <c r="W51" s="110" t="s">
        <v>18</v>
      </c>
      <c r="X51" s="92">
        <v>254</v>
      </c>
      <c r="Y51" s="92">
        <v>122</v>
      </c>
      <c r="Z51" s="92">
        <v>132</v>
      </c>
      <c r="AA51" s="92">
        <v>44</v>
      </c>
      <c r="AB51" s="92">
        <v>158</v>
      </c>
      <c r="AC51" s="92">
        <v>52</v>
      </c>
      <c r="AD51" s="94">
        <v>42.940944881900002</v>
      </c>
      <c r="AE51" s="103">
        <f t="shared" si="16"/>
        <v>10907.000000002601</v>
      </c>
      <c r="AG51" s="110" t="s">
        <v>18</v>
      </c>
      <c r="AH51" s="92">
        <v>248</v>
      </c>
      <c r="AI51" s="92">
        <v>117</v>
      </c>
      <c r="AJ51" s="92">
        <v>131</v>
      </c>
      <c r="AK51" s="92">
        <v>45</v>
      </c>
      <c r="AL51" s="92">
        <v>153</v>
      </c>
      <c r="AM51" s="92">
        <v>50</v>
      </c>
      <c r="AN51" s="94">
        <v>42.854838709699997</v>
      </c>
      <c r="AO51" s="103">
        <f t="shared" si="17"/>
        <v>10628.000000005599</v>
      </c>
      <c r="AQ51" s="110" t="s">
        <v>18</v>
      </c>
      <c r="AR51" s="92">
        <v>243</v>
      </c>
      <c r="AS51" s="92">
        <v>114</v>
      </c>
      <c r="AT51" s="92">
        <v>129</v>
      </c>
      <c r="AU51" s="92">
        <v>47</v>
      </c>
      <c r="AV51" s="92">
        <v>146</v>
      </c>
      <c r="AW51" s="92">
        <v>50</v>
      </c>
      <c r="AX51" s="94">
        <v>43.084362139900001</v>
      </c>
      <c r="AY51" s="103">
        <f t="shared" si="18"/>
        <v>10469.4999999957</v>
      </c>
      <c r="BA51" s="110" t="s">
        <v>18</v>
      </c>
      <c r="BB51" s="92">
        <v>259</v>
      </c>
      <c r="BC51" s="92">
        <v>122</v>
      </c>
      <c r="BD51" s="92">
        <v>137</v>
      </c>
      <c r="BE51" s="92">
        <v>53</v>
      </c>
      <c r="BF51" s="92">
        <v>153</v>
      </c>
      <c r="BG51" s="92">
        <v>53</v>
      </c>
      <c r="BH51" s="94">
        <v>42.453667953699998</v>
      </c>
      <c r="BI51" s="103">
        <f t="shared" si="19"/>
        <v>10995.5000000083</v>
      </c>
    </row>
    <row r="52" spans="1:61" x14ac:dyDescent="0.25">
      <c r="B52" s="110" t="s">
        <v>38</v>
      </c>
      <c r="C52" s="92">
        <v>249</v>
      </c>
      <c r="D52" s="92">
        <v>127</v>
      </c>
      <c r="E52" s="92">
        <v>122</v>
      </c>
      <c r="F52" s="92">
        <v>29</v>
      </c>
      <c r="G52" s="92">
        <v>172</v>
      </c>
      <c r="H52" s="92">
        <v>48</v>
      </c>
      <c r="I52" s="94">
        <v>43.367469999999997</v>
      </c>
      <c r="J52" s="103">
        <f t="shared" si="14"/>
        <v>10798.500029999999</v>
      </c>
      <c r="K52" s="103"/>
      <c r="M52" s="110" t="s">
        <v>38</v>
      </c>
      <c r="N52" s="92">
        <v>250</v>
      </c>
      <c r="O52" s="92">
        <v>130</v>
      </c>
      <c r="P52" s="92">
        <v>120</v>
      </c>
      <c r="Q52" s="92">
        <v>31</v>
      </c>
      <c r="R52" s="92">
        <v>168</v>
      </c>
      <c r="S52" s="92">
        <v>51</v>
      </c>
      <c r="T52" s="94">
        <v>43.664000000000001</v>
      </c>
      <c r="U52" s="103">
        <f t="shared" si="15"/>
        <v>10916</v>
      </c>
      <c r="W52" s="110" t="s">
        <v>38</v>
      </c>
      <c r="X52" s="92">
        <v>248</v>
      </c>
      <c r="Y52" s="92">
        <v>130</v>
      </c>
      <c r="Z52" s="92">
        <v>118</v>
      </c>
      <c r="AA52" s="92">
        <v>33</v>
      </c>
      <c r="AB52" s="92">
        <v>166</v>
      </c>
      <c r="AC52" s="92">
        <v>49</v>
      </c>
      <c r="AD52" s="94">
        <v>43.745967741900003</v>
      </c>
      <c r="AE52" s="103">
        <f t="shared" si="16"/>
        <v>10848.999999991202</v>
      </c>
      <c r="AG52" s="110" t="s">
        <v>38</v>
      </c>
      <c r="AH52" s="92">
        <v>252</v>
      </c>
      <c r="AI52" s="92">
        <v>129</v>
      </c>
      <c r="AJ52" s="92">
        <v>123</v>
      </c>
      <c r="AK52" s="92">
        <v>38</v>
      </c>
      <c r="AL52" s="92">
        <v>162</v>
      </c>
      <c r="AM52" s="92">
        <v>52</v>
      </c>
      <c r="AN52" s="94">
        <v>43.273809523799997</v>
      </c>
      <c r="AO52" s="103">
        <f t="shared" si="17"/>
        <v>10904.999999997599</v>
      </c>
      <c r="AQ52" s="110" t="s">
        <v>38</v>
      </c>
      <c r="AR52" s="92">
        <v>253</v>
      </c>
      <c r="AS52" s="92">
        <v>130</v>
      </c>
      <c r="AT52" s="92">
        <v>123</v>
      </c>
      <c r="AU52" s="92">
        <v>42</v>
      </c>
      <c r="AV52" s="92">
        <v>158</v>
      </c>
      <c r="AW52" s="92">
        <v>53</v>
      </c>
      <c r="AX52" s="94">
        <v>43.345849802399997</v>
      </c>
      <c r="AY52" s="103">
        <f t="shared" si="18"/>
        <v>10966.5000000072</v>
      </c>
      <c r="BA52" s="110" t="s">
        <v>38</v>
      </c>
      <c r="BB52" s="92">
        <v>259</v>
      </c>
      <c r="BC52" s="92">
        <v>133</v>
      </c>
      <c r="BD52" s="92">
        <v>126</v>
      </c>
      <c r="BE52" s="92">
        <v>43</v>
      </c>
      <c r="BF52" s="92">
        <v>158</v>
      </c>
      <c r="BG52" s="92">
        <v>58</v>
      </c>
      <c r="BH52" s="94">
        <v>43.677606177599998</v>
      </c>
      <c r="BI52" s="103">
        <f t="shared" si="19"/>
        <v>11312.499999998399</v>
      </c>
    </row>
    <row r="53" spans="1:61" x14ac:dyDescent="0.25">
      <c r="B53" s="110" t="s">
        <v>37</v>
      </c>
      <c r="C53" s="92">
        <v>272</v>
      </c>
      <c r="D53" s="92">
        <v>146</v>
      </c>
      <c r="E53" s="92">
        <v>126</v>
      </c>
      <c r="F53" s="92">
        <v>37</v>
      </c>
      <c r="G53" s="92">
        <v>191</v>
      </c>
      <c r="H53" s="92">
        <v>44</v>
      </c>
      <c r="I53" s="94">
        <v>40.834560000000003</v>
      </c>
      <c r="J53" s="103">
        <f t="shared" si="14"/>
        <v>11107.000320000001</v>
      </c>
      <c r="K53" s="103"/>
      <c r="M53" s="110" t="s">
        <v>37</v>
      </c>
      <c r="N53" s="92">
        <v>285</v>
      </c>
      <c r="O53" s="92">
        <v>154</v>
      </c>
      <c r="P53" s="92">
        <v>131</v>
      </c>
      <c r="Q53" s="92">
        <v>41</v>
      </c>
      <c r="R53" s="92">
        <v>200</v>
      </c>
      <c r="S53" s="92">
        <v>44</v>
      </c>
      <c r="T53" s="94">
        <v>40.07544</v>
      </c>
      <c r="U53" s="103">
        <f t="shared" si="15"/>
        <v>11421.500400000001</v>
      </c>
      <c r="W53" s="110" t="s">
        <v>37</v>
      </c>
      <c r="X53" s="92">
        <v>295</v>
      </c>
      <c r="Y53" s="92">
        <v>160</v>
      </c>
      <c r="Z53" s="92">
        <v>135</v>
      </c>
      <c r="AA53" s="92">
        <v>45</v>
      </c>
      <c r="AB53" s="92">
        <v>204</v>
      </c>
      <c r="AC53" s="92">
        <v>46</v>
      </c>
      <c r="AD53" s="94">
        <v>39.977966101699998</v>
      </c>
      <c r="AE53" s="103">
        <f t="shared" si="16"/>
        <v>11793.500000001499</v>
      </c>
      <c r="AG53" s="110" t="s">
        <v>37</v>
      </c>
      <c r="AH53" s="92">
        <v>305</v>
      </c>
      <c r="AI53" s="92">
        <v>166</v>
      </c>
      <c r="AJ53" s="92">
        <v>139</v>
      </c>
      <c r="AK53" s="92">
        <v>53</v>
      </c>
      <c r="AL53" s="92">
        <v>203</v>
      </c>
      <c r="AM53" s="92">
        <v>49</v>
      </c>
      <c r="AN53" s="94">
        <v>39.837704918</v>
      </c>
      <c r="AO53" s="103">
        <f t="shared" si="17"/>
        <v>12150.499999989999</v>
      </c>
      <c r="AQ53" s="110" t="s">
        <v>37</v>
      </c>
      <c r="AR53" s="92">
        <v>304</v>
      </c>
      <c r="AS53" s="92">
        <v>164</v>
      </c>
      <c r="AT53" s="92">
        <v>140</v>
      </c>
      <c r="AU53" s="92">
        <v>52</v>
      </c>
      <c r="AV53" s="92">
        <v>200</v>
      </c>
      <c r="AW53" s="92">
        <v>52</v>
      </c>
      <c r="AX53" s="94">
        <v>40.440789473700001</v>
      </c>
      <c r="AY53" s="103">
        <f t="shared" si="18"/>
        <v>12294.0000000048</v>
      </c>
      <c r="BA53" s="110" t="s">
        <v>37</v>
      </c>
      <c r="BB53" s="92">
        <v>306</v>
      </c>
      <c r="BC53" s="92">
        <v>165</v>
      </c>
      <c r="BD53" s="92">
        <v>141</v>
      </c>
      <c r="BE53" s="92">
        <v>49</v>
      </c>
      <c r="BF53" s="92">
        <v>207</v>
      </c>
      <c r="BG53" s="92">
        <v>50</v>
      </c>
      <c r="BH53" s="94">
        <v>40.718954248400003</v>
      </c>
      <c r="BI53" s="103">
        <f t="shared" si="19"/>
        <v>12460.000000010401</v>
      </c>
    </row>
    <row r="54" spans="1:61" x14ac:dyDescent="0.25">
      <c r="B54" s="110" t="s">
        <v>30</v>
      </c>
      <c r="C54" s="92">
        <v>284</v>
      </c>
      <c r="D54" s="92">
        <v>148</v>
      </c>
      <c r="E54" s="92">
        <v>136</v>
      </c>
      <c r="F54" s="92">
        <v>36</v>
      </c>
      <c r="G54" s="92">
        <v>211</v>
      </c>
      <c r="H54" s="92">
        <v>37</v>
      </c>
      <c r="I54" s="94">
        <v>41.024650000000001</v>
      </c>
      <c r="J54" s="103">
        <f t="shared" si="14"/>
        <v>11651.000600000001</v>
      </c>
      <c r="K54" s="103"/>
      <c r="M54" s="110" t="s">
        <v>30</v>
      </c>
      <c r="N54" s="92">
        <v>270</v>
      </c>
      <c r="O54" s="92">
        <v>141</v>
      </c>
      <c r="P54" s="92">
        <v>129</v>
      </c>
      <c r="Q54" s="92">
        <v>31</v>
      </c>
      <c r="R54" s="92">
        <v>201</v>
      </c>
      <c r="S54" s="92">
        <v>38</v>
      </c>
      <c r="T54" s="94">
        <v>41.95926</v>
      </c>
      <c r="U54" s="103">
        <f t="shared" si="15"/>
        <v>11329.0002</v>
      </c>
      <c r="W54" s="110" t="s">
        <v>30</v>
      </c>
      <c r="X54" s="92">
        <v>276</v>
      </c>
      <c r="Y54" s="92">
        <v>144</v>
      </c>
      <c r="Z54" s="92">
        <v>132</v>
      </c>
      <c r="AA54" s="92">
        <v>31</v>
      </c>
      <c r="AB54" s="92">
        <v>209</v>
      </c>
      <c r="AC54" s="92">
        <v>36</v>
      </c>
      <c r="AD54" s="94">
        <v>41.905797101399997</v>
      </c>
      <c r="AE54" s="103">
        <f t="shared" si="16"/>
        <v>11565.999999986399</v>
      </c>
      <c r="AG54" s="110" t="s">
        <v>30</v>
      </c>
      <c r="AH54" s="92">
        <v>268</v>
      </c>
      <c r="AI54" s="92">
        <v>146</v>
      </c>
      <c r="AJ54" s="92">
        <v>122</v>
      </c>
      <c r="AK54" s="92">
        <v>24</v>
      </c>
      <c r="AL54" s="92">
        <v>206</v>
      </c>
      <c r="AM54" s="92">
        <v>38</v>
      </c>
      <c r="AN54" s="94">
        <v>42.839552238800003</v>
      </c>
      <c r="AO54" s="103">
        <f t="shared" si="17"/>
        <v>11480.999999998401</v>
      </c>
      <c r="AQ54" s="110" t="s">
        <v>30</v>
      </c>
      <c r="AR54" s="92">
        <v>265</v>
      </c>
      <c r="AS54" s="92">
        <v>145</v>
      </c>
      <c r="AT54" s="92">
        <v>120</v>
      </c>
      <c r="AU54" s="92">
        <v>23</v>
      </c>
      <c r="AV54" s="92">
        <v>199</v>
      </c>
      <c r="AW54" s="92">
        <v>43</v>
      </c>
      <c r="AX54" s="94">
        <v>43.432075471700003</v>
      </c>
      <c r="AY54" s="103">
        <f t="shared" si="18"/>
        <v>11509.5000000005</v>
      </c>
      <c r="BA54" s="110" t="s">
        <v>30</v>
      </c>
      <c r="BB54" s="92">
        <v>274</v>
      </c>
      <c r="BC54" s="92">
        <v>150</v>
      </c>
      <c r="BD54" s="92">
        <v>124</v>
      </c>
      <c r="BE54" s="92">
        <v>31</v>
      </c>
      <c r="BF54" s="92">
        <v>196</v>
      </c>
      <c r="BG54" s="92">
        <v>47</v>
      </c>
      <c r="BH54" s="94">
        <v>42.627737226299999</v>
      </c>
      <c r="BI54" s="103">
        <f t="shared" si="19"/>
        <v>11680.000000006199</v>
      </c>
    </row>
    <row r="55" spans="1:61" x14ac:dyDescent="0.25">
      <c r="B55" s="110" t="s">
        <v>22</v>
      </c>
      <c r="C55" s="92">
        <v>312</v>
      </c>
      <c r="D55" s="92">
        <v>155</v>
      </c>
      <c r="E55" s="92">
        <v>157</v>
      </c>
      <c r="F55" s="92">
        <v>60</v>
      </c>
      <c r="G55" s="92">
        <v>203</v>
      </c>
      <c r="H55" s="92">
        <v>49</v>
      </c>
      <c r="I55" s="94">
        <v>38.641030000000001</v>
      </c>
      <c r="J55" s="103">
        <f t="shared" si="14"/>
        <v>12056.00136</v>
      </c>
      <c r="K55" s="103"/>
      <c r="M55" s="110" t="s">
        <v>22</v>
      </c>
      <c r="N55" s="92">
        <v>308</v>
      </c>
      <c r="O55" s="92">
        <v>151</v>
      </c>
      <c r="P55" s="92">
        <v>157</v>
      </c>
      <c r="Q55" s="92">
        <v>51</v>
      </c>
      <c r="R55" s="92">
        <v>206</v>
      </c>
      <c r="S55" s="92">
        <v>51</v>
      </c>
      <c r="T55" s="94">
        <v>39.506489999999999</v>
      </c>
      <c r="U55" s="103">
        <f t="shared" si="15"/>
        <v>12167.99892</v>
      </c>
      <c r="W55" s="110" t="s">
        <v>22</v>
      </c>
      <c r="X55" s="92">
        <v>299</v>
      </c>
      <c r="Y55" s="92">
        <v>150</v>
      </c>
      <c r="Z55" s="92">
        <v>149</v>
      </c>
      <c r="AA55" s="92">
        <v>48</v>
      </c>
      <c r="AB55" s="92">
        <v>202</v>
      </c>
      <c r="AC55" s="92">
        <v>49</v>
      </c>
      <c r="AD55" s="94">
        <v>39.744147157199997</v>
      </c>
      <c r="AE55" s="103">
        <f t="shared" si="16"/>
        <v>11883.500000002799</v>
      </c>
      <c r="AG55" s="110" t="s">
        <v>22</v>
      </c>
      <c r="AH55" s="92">
        <v>302</v>
      </c>
      <c r="AI55" s="92">
        <v>154</v>
      </c>
      <c r="AJ55" s="92">
        <v>148</v>
      </c>
      <c r="AK55" s="92">
        <v>48</v>
      </c>
      <c r="AL55" s="92">
        <v>207</v>
      </c>
      <c r="AM55" s="92">
        <v>47</v>
      </c>
      <c r="AN55" s="94">
        <v>39.920529801299999</v>
      </c>
      <c r="AO55" s="103">
        <f t="shared" si="17"/>
        <v>12055.9999999926</v>
      </c>
      <c r="AQ55" s="110" t="s">
        <v>22</v>
      </c>
      <c r="AR55" s="92">
        <v>297</v>
      </c>
      <c r="AS55" s="92">
        <v>150</v>
      </c>
      <c r="AT55" s="92">
        <v>147</v>
      </c>
      <c r="AU55" s="92">
        <v>44</v>
      </c>
      <c r="AV55" s="92">
        <v>208</v>
      </c>
      <c r="AW55" s="92">
        <v>45</v>
      </c>
      <c r="AX55" s="94">
        <v>40.412457912500003</v>
      </c>
      <c r="AY55" s="103">
        <f t="shared" si="18"/>
        <v>12002.5000000125</v>
      </c>
      <c r="BA55" s="110" t="s">
        <v>22</v>
      </c>
      <c r="BB55" s="92">
        <v>301</v>
      </c>
      <c r="BC55" s="92">
        <v>147</v>
      </c>
      <c r="BD55" s="92">
        <v>154</v>
      </c>
      <c r="BE55" s="92">
        <v>47</v>
      </c>
      <c r="BF55" s="92">
        <v>208</v>
      </c>
      <c r="BG55" s="92">
        <v>46</v>
      </c>
      <c r="BH55" s="94">
        <v>40.583056478400003</v>
      </c>
      <c r="BI55" s="103">
        <f t="shared" si="19"/>
        <v>12215.499999998401</v>
      </c>
    </row>
    <row r="56" spans="1:61" x14ac:dyDescent="0.25">
      <c r="B56" s="110" t="s">
        <v>26</v>
      </c>
      <c r="C56" s="92">
        <v>330</v>
      </c>
      <c r="D56" s="92">
        <v>163</v>
      </c>
      <c r="E56" s="92">
        <v>167</v>
      </c>
      <c r="F56" s="92">
        <v>58</v>
      </c>
      <c r="G56" s="92">
        <v>237</v>
      </c>
      <c r="H56" s="92">
        <v>35</v>
      </c>
      <c r="I56" s="94">
        <v>38.136360000000003</v>
      </c>
      <c r="J56" s="103">
        <f t="shared" si="14"/>
        <v>12584.998800000001</v>
      </c>
      <c r="K56" s="103"/>
      <c r="M56" s="110" t="s">
        <v>26</v>
      </c>
      <c r="N56" s="92">
        <v>329</v>
      </c>
      <c r="O56" s="92">
        <v>168</v>
      </c>
      <c r="P56" s="92">
        <v>161</v>
      </c>
      <c r="Q56" s="92">
        <v>61</v>
      </c>
      <c r="R56" s="92">
        <v>233</v>
      </c>
      <c r="S56" s="92">
        <v>35</v>
      </c>
      <c r="T56" s="94">
        <v>37.925530000000002</v>
      </c>
      <c r="U56" s="103">
        <f t="shared" si="15"/>
        <v>12477.499370000001</v>
      </c>
      <c r="W56" s="110" t="s">
        <v>26</v>
      </c>
      <c r="X56" s="92">
        <v>329</v>
      </c>
      <c r="Y56" s="92">
        <v>169</v>
      </c>
      <c r="Z56" s="92">
        <v>160</v>
      </c>
      <c r="AA56" s="92">
        <v>57</v>
      </c>
      <c r="AB56" s="92">
        <v>238</v>
      </c>
      <c r="AC56" s="92">
        <v>34</v>
      </c>
      <c r="AD56" s="94">
        <v>38.606382978699997</v>
      </c>
      <c r="AE56" s="103">
        <f t="shared" si="16"/>
        <v>12701.499999992298</v>
      </c>
      <c r="AG56" s="110" t="s">
        <v>26</v>
      </c>
      <c r="AH56" s="92">
        <v>341</v>
      </c>
      <c r="AI56" s="92">
        <v>177</v>
      </c>
      <c r="AJ56" s="92">
        <v>164</v>
      </c>
      <c r="AK56" s="92">
        <v>63</v>
      </c>
      <c r="AL56" s="92">
        <v>241</v>
      </c>
      <c r="AM56" s="92">
        <v>37</v>
      </c>
      <c r="AN56" s="94">
        <v>38.555718475100001</v>
      </c>
      <c r="AO56" s="103">
        <f t="shared" si="17"/>
        <v>13147.5000000091</v>
      </c>
      <c r="AQ56" s="110" t="s">
        <v>26</v>
      </c>
      <c r="AR56" s="92">
        <v>343</v>
      </c>
      <c r="AS56" s="92">
        <v>180</v>
      </c>
      <c r="AT56" s="92">
        <v>163</v>
      </c>
      <c r="AU56" s="92">
        <v>65</v>
      </c>
      <c r="AV56" s="92">
        <v>236</v>
      </c>
      <c r="AW56" s="92">
        <v>42</v>
      </c>
      <c r="AX56" s="94">
        <v>39.065597667600002</v>
      </c>
      <c r="AY56" s="103">
        <f t="shared" si="18"/>
        <v>13399.499999986801</v>
      </c>
      <c r="BA56" s="110" t="s">
        <v>26</v>
      </c>
      <c r="BB56" s="92">
        <v>346</v>
      </c>
      <c r="BC56" s="92">
        <v>179</v>
      </c>
      <c r="BD56" s="92">
        <v>167</v>
      </c>
      <c r="BE56" s="92">
        <v>63</v>
      </c>
      <c r="BF56" s="92">
        <v>239</v>
      </c>
      <c r="BG56" s="92">
        <v>44</v>
      </c>
      <c r="BH56" s="94">
        <v>39.130057803500002</v>
      </c>
      <c r="BI56" s="103">
        <f t="shared" si="19"/>
        <v>13539.000000011001</v>
      </c>
    </row>
    <row r="57" spans="1:61" x14ac:dyDescent="0.25">
      <c r="B57" s="110" t="s">
        <v>35</v>
      </c>
      <c r="C57" s="92">
        <v>482</v>
      </c>
      <c r="D57" s="92">
        <v>239</v>
      </c>
      <c r="E57" s="92">
        <v>243</v>
      </c>
      <c r="F57" s="92">
        <v>74</v>
      </c>
      <c r="G57" s="92">
        <v>317</v>
      </c>
      <c r="H57" s="92">
        <v>91</v>
      </c>
      <c r="I57" s="94">
        <v>40.877589999999998</v>
      </c>
      <c r="J57" s="103">
        <f t="shared" si="14"/>
        <v>19702.998379999997</v>
      </c>
      <c r="K57" s="103"/>
      <c r="M57" s="110" t="s">
        <v>35</v>
      </c>
      <c r="N57" s="92">
        <v>469</v>
      </c>
      <c r="O57" s="92">
        <v>230</v>
      </c>
      <c r="P57" s="92">
        <v>239</v>
      </c>
      <c r="Q57" s="92">
        <v>70</v>
      </c>
      <c r="R57" s="92">
        <v>313</v>
      </c>
      <c r="S57" s="92">
        <v>86</v>
      </c>
      <c r="T57" s="94">
        <v>41.600209999999997</v>
      </c>
      <c r="U57" s="103">
        <f t="shared" si="15"/>
        <v>19510.498489999998</v>
      </c>
      <c r="W57" s="110" t="s">
        <v>35</v>
      </c>
      <c r="X57" s="92">
        <v>465</v>
      </c>
      <c r="Y57" s="92">
        <v>228</v>
      </c>
      <c r="Z57" s="92">
        <v>237</v>
      </c>
      <c r="AA57" s="92">
        <v>68</v>
      </c>
      <c r="AB57" s="92">
        <v>311</v>
      </c>
      <c r="AC57" s="92">
        <v>86</v>
      </c>
      <c r="AD57" s="94">
        <v>41.676344086</v>
      </c>
      <c r="AE57" s="103">
        <f t="shared" si="16"/>
        <v>19379.499999989999</v>
      </c>
      <c r="AG57" s="110" t="s">
        <v>35</v>
      </c>
      <c r="AH57" s="92">
        <v>457</v>
      </c>
      <c r="AI57" s="92">
        <v>224</v>
      </c>
      <c r="AJ57" s="92">
        <v>233</v>
      </c>
      <c r="AK57" s="92">
        <v>64</v>
      </c>
      <c r="AL57" s="92">
        <v>311</v>
      </c>
      <c r="AM57" s="92">
        <v>82</v>
      </c>
      <c r="AN57" s="94">
        <v>41.990153172900001</v>
      </c>
      <c r="AO57" s="103">
        <f t="shared" si="17"/>
        <v>19189.500000015301</v>
      </c>
      <c r="AQ57" s="110" t="s">
        <v>35</v>
      </c>
      <c r="AR57" s="92">
        <v>462</v>
      </c>
      <c r="AS57" s="92">
        <v>229</v>
      </c>
      <c r="AT57" s="92">
        <v>233</v>
      </c>
      <c r="AU57" s="92">
        <v>65</v>
      </c>
      <c r="AV57" s="92">
        <v>317</v>
      </c>
      <c r="AW57" s="92">
        <v>80</v>
      </c>
      <c r="AX57" s="94">
        <v>42.056277056299997</v>
      </c>
      <c r="AY57" s="103">
        <f t="shared" si="18"/>
        <v>19430.000000010597</v>
      </c>
      <c r="BA57" s="110" t="s">
        <v>35</v>
      </c>
      <c r="BB57" s="92">
        <v>466</v>
      </c>
      <c r="BC57" s="92">
        <v>233</v>
      </c>
      <c r="BD57" s="92">
        <v>233</v>
      </c>
      <c r="BE57" s="92">
        <v>63</v>
      </c>
      <c r="BF57" s="92">
        <v>319</v>
      </c>
      <c r="BG57" s="92">
        <v>84</v>
      </c>
      <c r="BH57" s="94">
        <v>42.7682403433</v>
      </c>
      <c r="BI57" s="103">
        <f t="shared" si="19"/>
        <v>19929.999999977801</v>
      </c>
    </row>
    <row r="58" spans="1:61" s="28" customFormat="1" x14ac:dyDescent="0.25">
      <c r="A58"/>
      <c r="B58" s="110" t="s">
        <v>44</v>
      </c>
      <c r="C58" s="92">
        <v>496</v>
      </c>
      <c r="D58" s="92">
        <v>238</v>
      </c>
      <c r="E58" s="92">
        <v>258</v>
      </c>
      <c r="F58" s="92">
        <v>77</v>
      </c>
      <c r="G58" s="92">
        <v>347</v>
      </c>
      <c r="H58" s="92">
        <v>72</v>
      </c>
      <c r="I58" s="94">
        <v>39.963709999999999</v>
      </c>
      <c r="J58" s="103">
        <f t="shared" si="14"/>
        <v>19822.00016</v>
      </c>
      <c r="K58" s="103"/>
      <c r="L58"/>
      <c r="M58" s="110" t="s">
        <v>44</v>
      </c>
      <c r="N58" s="92">
        <v>486</v>
      </c>
      <c r="O58" s="92">
        <v>233</v>
      </c>
      <c r="P58" s="92">
        <v>253</v>
      </c>
      <c r="Q58" s="92">
        <v>78</v>
      </c>
      <c r="R58" s="92">
        <v>334</v>
      </c>
      <c r="S58" s="92">
        <v>74</v>
      </c>
      <c r="T58" s="94">
        <v>40.551439999999999</v>
      </c>
      <c r="U58" s="103">
        <f t="shared" si="15"/>
        <v>19707.99984</v>
      </c>
      <c r="V58"/>
      <c r="W58" s="110" t="s">
        <v>44</v>
      </c>
      <c r="X58" s="92">
        <v>490</v>
      </c>
      <c r="Y58" s="92">
        <v>235</v>
      </c>
      <c r="Z58" s="92">
        <v>255</v>
      </c>
      <c r="AA58" s="92">
        <v>80</v>
      </c>
      <c r="AB58" s="92">
        <v>333</v>
      </c>
      <c r="AC58" s="92">
        <v>77</v>
      </c>
      <c r="AD58" s="94">
        <v>40.857142857100001</v>
      </c>
      <c r="AE58" s="103">
        <f t="shared" si="16"/>
        <v>20019.999999979002</v>
      </c>
      <c r="AF58"/>
      <c r="AG58" s="110" t="s">
        <v>44</v>
      </c>
      <c r="AH58" s="92">
        <v>485</v>
      </c>
      <c r="AI58" s="92">
        <v>234</v>
      </c>
      <c r="AJ58" s="92">
        <v>251</v>
      </c>
      <c r="AK58" s="92">
        <v>77</v>
      </c>
      <c r="AL58" s="92">
        <v>334</v>
      </c>
      <c r="AM58" s="92">
        <v>74</v>
      </c>
      <c r="AN58" s="94">
        <v>41.114432989699999</v>
      </c>
      <c r="AO58" s="103">
        <f t="shared" si="17"/>
        <v>19940.5000000045</v>
      </c>
      <c r="AP58"/>
      <c r="AQ58" s="110" t="s">
        <v>44</v>
      </c>
      <c r="AR58" s="92">
        <v>486</v>
      </c>
      <c r="AS58" s="92">
        <v>236</v>
      </c>
      <c r="AT58" s="92">
        <v>250</v>
      </c>
      <c r="AU58" s="92">
        <v>78</v>
      </c>
      <c r="AV58" s="92">
        <v>334</v>
      </c>
      <c r="AW58" s="92">
        <v>74</v>
      </c>
      <c r="AX58" s="94">
        <v>41.030864197500001</v>
      </c>
      <c r="AY58" s="103">
        <f t="shared" si="18"/>
        <v>19940.999999985001</v>
      </c>
      <c r="AZ58"/>
      <c r="BA58" s="110" t="s">
        <v>44</v>
      </c>
      <c r="BB58" s="92">
        <v>486</v>
      </c>
      <c r="BC58" s="92">
        <v>240</v>
      </c>
      <c r="BD58" s="92">
        <v>246</v>
      </c>
      <c r="BE58" s="92">
        <v>77</v>
      </c>
      <c r="BF58" s="92">
        <v>328</v>
      </c>
      <c r="BG58" s="92">
        <v>81</v>
      </c>
      <c r="BH58" s="94">
        <v>41.448559670800002</v>
      </c>
      <c r="BI58" s="103">
        <f t="shared" si="19"/>
        <v>20144.0000000088</v>
      </c>
    </row>
    <row r="59" spans="1:61" x14ac:dyDescent="0.25">
      <c r="C59" s="122">
        <f>SUM(C49:C58)</f>
        <v>3048</v>
      </c>
      <c r="I59" s="9">
        <f>J59/C59</f>
        <v>41.027558618766406</v>
      </c>
      <c r="J59" s="125">
        <f>SUM(J49:J58)</f>
        <v>125051.99867</v>
      </c>
      <c r="N59" s="122">
        <f>SUM(N49:N58)</f>
        <v>3015</v>
      </c>
      <c r="T59" s="9">
        <f>U59/N59</f>
        <v>41.322884792703157</v>
      </c>
      <c r="U59" s="125">
        <f>SUM(U49:U58)</f>
        <v>124588.49765000002</v>
      </c>
      <c r="X59" s="122">
        <f>SUM(X49:X58)</f>
        <v>3020</v>
      </c>
      <c r="AD59" s="9">
        <f>AE59/X59</f>
        <v>41.442052980109338</v>
      </c>
      <c r="AE59" s="125">
        <f>SUM(AE49:AE58)</f>
        <v>125154.99999993021</v>
      </c>
      <c r="AH59" s="122">
        <f>SUM(AH49:AH58)</f>
        <v>3027</v>
      </c>
      <c r="AN59" s="9">
        <f>AO59/AH59</f>
        <v>41.577964981839209</v>
      </c>
      <c r="AO59" s="125">
        <f>SUM(AO49:AO58)</f>
        <v>125856.50000002728</v>
      </c>
      <c r="AR59" s="122">
        <f>SUM(AR49:AR58)</f>
        <v>3015</v>
      </c>
      <c r="AX59" s="9">
        <f>AY59/AR59</f>
        <v>41.881094527363018</v>
      </c>
      <c r="AY59" s="125">
        <f>SUM(AY49:AY58)</f>
        <v>126271.49999999951</v>
      </c>
      <c r="BB59" s="122">
        <f>SUM(BB49:BB58)</f>
        <v>3073</v>
      </c>
      <c r="BH59" s="9">
        <f>BI59/BB59</f>
        <v>41.910022779046962</v>
      </c>
      <c r="BI59" s="125">
        <f>SUM(BI49:BI58)</f>
        <v>128789.50000001131</v>
      </c>
    </row>
    <row r="61" spans="1:61" ht="30" x14ac:dyDescent="0.25">
      <c r="B61" s="112" t="s">
        <v>128</v>
      </c>
      <c r="C61" s="121">
        <v>2014</v>
      </c>
      <c r="D61" s="121">
        <v>2015</v>
      </c>
      <c r="E61" s="121">
        <v>2016</v>
      </c>
      <c r="F61" s="121">
        <v>2017</v>
      </c>
      <c r="G61" s="121">
        <v>2018</v>
      </c>
      <c r="H61" s="121">
        <v>2019</v>
      </c>
      <c r="P61" s="112" t="s">
        <v>128</v>
      </c>
      <c r="Q61" s="128">
        <v>2014</v>
      </c>
      <c r="R61" s="128">
        <v>2015</v>
      </c>
      <c r="S61" s="128">
        <v>2016</v>
      </c>
      <c r="T61" s="128">
        <v>2017</v>
      </c>
      <c r="U61" s="128">
        <v>2018</v>
      </c>
      <c r="V61" s="128">
        <v>2019</v>
      </c>
    </row>
    <row r="62" spans="1:61" x14ac:dyDescent="0.25">
      <c r="B62" s="110" t="s">
        <v>39</v>
      </c>
      <c r="C62" s="94">
        <v>44.357140000000001</v>
      </c>
      <c r="D62" s="94">
        <v>44.379750000000001</v>
      </c>
      <c r="E62" s="94">
        <v>43.961538461499998</v>
      </c>
      <c r="F62" s="94">
        <v>44.111464968200004</v>
      </c>
      <c r="G62" s="94">
        <v>44.783870967699997</v>
      </c>
      <c r="H62" s="94">
        <v>43.388888888899999</v>
      </c>
      <c r="P62" s="32" t="s">
        <v>124</v>
      </c>
      <c r="Q62" s="123">
        <f>I38</f>
        <v>41.484100473636317</v>
      </c>
      <c r="R62" s="123">
        <f>T38</f>
        <v>41.567164422404289</v>
      </c>
      <c r="S62" s="123">
        <f>AD38</f>
        <v>41.715324277781171</v>
      </c>
      <c r="T62" s="123">
        <f>AN38</f>
        <v>41.782217682549785</v>
      </c>
      <c r="U62" s="124">
        <f>AX38</f>
        <v>41.872173090560565</v>
      </c>
      <c r="V62" s="123">
        <f>BH38</f>
        <v>41.922286276714217</v>
      </c>
    </row>
    <row r="63" spans="1:61" x14ac:dyDescent="0.25">
      <c r="B63" s="110" t="s">
        <v>27</v>
      </c>
      <c r="C63" s="94">
        <v>42.977269999999997</v>
      </c>
      <c r="D63" s="94">
        <v>43.636150000000001</v>
      </c>
      <c r="E63" s="94">
        <v>44.216346153800004</v>
      </c>
      <c r="F63" s="94">
        <v>44.495283018899997</v>
      </c>
      <c r="G63" s="94">
        <v>45.012077294699999</v>
      </c>
      <c r="H63" s="94">
        <v>44.317757009300003</v>
      </c>
      <c r="P63" s="32" t="s">
        <v>129</v>
      </c>
      <c r="Q63" s="32">
        <v>41</v>
      </c>
      <c r="R63" s="32">
        <v>41.3</v>
      </c>
      <c r="S63" s="32">
        <v>41.4</v>
      </c>
      <c r="T63" s="32">
        <v>41.6</v>
      </c>
      <c r="U63" s="32">
        <v>41.9</v>
      </c>
      <c r="V63" s="32">
        <v>41.9</v>
      </c>
    </row>
    <row r="64" spans="1:61" x14ac:dyDescent="0.25">
      <c r="B64" s="110" t="s">
        <v>18</v>
      </c>
      <c r="C64" s="94">
        <v>44.351239999999997</v>
      </c>
      <c r="D64" s="94">
        <v>43.52834</v>
      </c>
      <c r="E64" s="94">
        <v>42.940944881900002</v>
      </c>
      <c r="F64" s="94">
        <v>42.854838709699997</v>
      </c>
      <c r="G64" s="94">
        <v>43.084362139900001</v>
      </c>
      <c r="H64" s="94">
        <v>42.453667953699998</v>
      </c>
      <c r="P64" s="32" t="s">
        <v>130</v>
      </c>
      <c r="Q64" s="32">
        <v>41.6</v>
      </c>
      <c r="R64" s="32">
        <v>41.6</v>
      </c>
      <c r="S64" s="32">
        <v>41.8</v>
      </c>
      <c r="T64" s="32">
        <v>41.8</v>
      </c>
      <c r="U64" s="32">
        <v>41.9</v>
      </c>
      <c r="V64" s="32">
        <v>41.9</v>
      </c>
    </row>
    <row r="65" spans="2:22" x14ac:dyDescent="0.25">
      <c r="B65" s="110" t="s">
        <v>38</v>
      </c>
      <c r="C65" s="94">
        <v>43.367469999999997</v>
      </c>
      <c r="D65" s="94">
        <v>43.664000000000001</v>
      </c>
      <c r="E65" s="94">
        <v>43.745967741900003</v>
      </c>
      <c r="F65" s="94">
        <v>43.273809523799997</v>
      </c>
      <c r="G65" s="94">
        <v>43.345849802399997</v>
      </c>
      <c r="H65" s="94">
        <v>43.677606177599998</v>
      </c>
      <c r="P65" s="32" t="s">
        <v>131</v>
      </c>
      <c r="Q65" s="32">
        <v>41.5</v>
      </c>
      <c r="R65" s="32">
        <v>41.6</v>
      </c>
      <c r="S65" s="32">
        <v>41.7</v>
      </c>
      <c r="T65" s="32">
        <v>41.8</v>
      </c>
      <c r="U65" s="32">
        <v>41.9</v>
      </c>
      <c r="V65" s="89">
        <v>42</v>
      </c>
    </row>
    <row r="66" spans="2:22" x14ac:dyDescent="0.25">
      <c r="B66" s="110" t="s">
        <v>37</v>
      </c>
      <c r="C66" s="94">
        <v>40.834560000000003</v>
      </c>
      <c r="D66" s="94">
        <v>40.07544</v>
      </c>
      <c r="E66" s="94">
        <v>39.977966101699998</v>
      </c>
      <c r="F66" s="94">
        <v>39.837704918</v>
      </c>
      <c r="G66" s="94">
        <v>40.440789473700001</v>
      </c>
      <c r="H66" s="94">
        <v>40.718954248400003</v>
      </c>
    </row>
    <row r="67" spans="2:22" x14ac:dyDescent="0.25">
      <c r="B67" s="110" t="s">
        <v>30</v>
      </c>
      <c r="C67" s="94">
        <v>41.024650000000001</v>
      </c>
      <c r="D67" s="94">
        <v>41.95926</v>
      </c>
      <c r="E67" s="94">
        <v>41.905797101399997</v>
      </c>
      <c r="F67" s="94">
        <v>42.839552238800003</v>
      </c>
      <c r="G67" s="94">
        <v>43.432075471700003</v>
      </c>
      <c r="H67" s="94">
        <v>42.627737226299999</v>
      </c>
    </row>
    <row r="68" spans="2:22" x14ac:dyDescent="0.25">
      <c r="B68" s="110" t="s">
        <v>22</v>
      </c>
      <c r="C68" s="94">
        <v>38.641030000000001</v>
      </c>
      <c r="D68" s="94">
        <v>39.506489999999999</v>
      </c>
      <c r="E68" s="94">
        <v>39.744147157199997</v>
      </c>
      <c r="F68" s="94">
        <v>39.920529801299999</v>
      </c>
      <c r="G68" s="94">
        <v>40.412457912500003</v>
      </c>
      <c r="H68" s="94">
        <v>40.583056478400003</v>
      </c>
    </row>
    <row r="69" spans="2:22" ht="30" x14ac:dyDescent="0.25">
      <c r="B69" s="110" t="s">
        <v>26</v>
      </c>
      <c r="C69" s="94">
        <v>38.136360000000003</v>
      </c>
      <c r="D69" s="94">
        <v>37.925530000000002</v>
      </c>
      <c r="E69" s="94">
        <v>38.606382978699997</v>
      </c>
      <c r="F69" s="94">
        <v>38.555718475100001</v>
      </c>
      <c r="G69" s="94">
        <v>39.065597667600002</v>
      </c>
      <c r="H69" s="94">
        <v>39.130057803500002</v>
      </c>
      <c r="P69" s="112" t="s">
        <v>128</v>
      </c>
      <c r="Q69" s="32" t="s">
        <v>124</v>
      </c>
      <c r="R69" s="32" t="s">
        <v>129</v>
      </c>
      <c r="S69" s="32" t="s">
        <v>130</v>
      </c>
      <c r="T69" s="32" t="s">
        <v>131</v>
      </c>
    </row>
    <row r="70" spans="2:22" x14ac:dyDescent="0.25">
      <c r="B70" s="110" t="s">
        <v>35</v>
      </c>
      <c r="C70" s="94">
        <v>40.877589999999998</v>
      </c>
      <c r="D70" s="94">
        <v>41.600209999999997</v>
      </c>
      <c r="E70" s="94">
        <v>41.676344086</v>
      </c>
      <c r="F70" s="94">
        <v>41.990153172900001</v>
      </c>
      <c r="G70" s="94">
        <v>42.056277056299997</v>
      </c>
      <c r="H70" s="94">
        <v>42.7682403433</v>
      </c>
      <c r="P70" s="121">
        <v>2014</v>
      </c>
      <c r="Q70" s="89">
        <v>41.5</v>
      </c>
      <c r="R70" s="89">
        <v>41</v>
      </c>
      <c r="S70" s="89">
        <v>41.6</v>
      </c>
      <c r="T70" s="89">
        <v>41.5</v>
      </c>
    </row>
    <row r="71" spans="2:22" x14ac:dyDescent="0.25">
      <c r="B71" s="110" t="s">
        <v>44</v>
      </c>
      <c r="C71" s="94">
        <v>39.963709999999999</v>
      </c>
      <c r="D71" s="94">
        <v>40.551439999999999</v>
      </c>
      <c r="E71" s="94">
        <v>40.857142857100001</v>
      </c>
      <c r="F71" s="94">
        <v>41.114432989699999</v>
      </c>
      <c r="G71" s="94">
        <v>41.030864197500001</v>
      </c>
      <c r="H71" s="94">
        <v>41.448559670800002</v>
      </c>
      <c r="P71" s="121">
        <v>2015</v>
      </c>
      <c r="Q71" s="89">
        <v>41.6</v>
      </c>
      <c r="R71" s="89">
        <v>41.3</v>
      </c>
      <c r="S71" s="89">
        <v>41.6</v>
      </c>
      <c r="T71" s="89">
        <v>41.6</v>
      </c>
    </row>
    <row r="72" spans="2:22" x14ac:dyDescent="0.25">
      <c r="B72" s="126"/>
      <c r="C72" s="127"/>
      <c r="P72" s="121">
        <v>2016</v>
      </c>
      <c r="Q72" s="89">
        <v>41.7</v>
      </c>
      <c r="R72" s="89">
        <v>41.4</v>
      </c>
      <c r="S72" s="89">
        <v>41.8</v>
      </c>
      <c r="T72" s="89">
        <v>41.7</v>
      </c>
    </row>
    <row r="73" spans="2:22" x14ac:dyDescent="0.25">
      <c r="P73" s="121">
        <v>2017</v>
      </c>
      <c r="Q73" s="89">
        <v>41.8</v>
      </c>
      <c r="R73" s="89">
        <v>41.6</v>
      </c>
      <c r="S73" s="89">
        <v>41.8</v>
      </c>
      <c r="T73" s="89">
        <v>41.8</v>
      </c>
    </row>
    <row r="74" spans="2:22" x14ac:dyDescent="0.25">
      <c r="P74" s="121">
        <v>2018</v>
      </c>
      <c r="Q74" s="89">
        <v>42</v>
      </c>
      <c r="R74" s="89">
        <v>41.9</v>
      </c>
      <c r="S74" s="89">
        <v>41.9</v>
      </c>
      <c r="T74" s="89">
        <v>41.9</v>
      </c>
    </row>
    <row r="75" spans="2:22" x14ac:dyDescent="0.25">
      <c r="P75" s="121">
        <v>2019</v>
      </c>
      <c r="Q75" s="89">
        <v>41.9</v>
      </c>
      <c r="R75" s="89">
        <v>41.9</v>
      </c>
      <c r="S75" s="89">
        <v>41.9</v>
      </c>
      <c r="T75" s="89">
        <v>42</v>
      </c>
    </row>
    <row r="82" spans="2:61" x14ac:dyDescent="0.25">
      <c r="B82" t="s">
        <v>126</v>
      </c>
    </row>
    <row r="84" spans="2:61" ht="15" customHeight="1" x14ac:dyDescent="0.25">
      <c r="B84" s="134" t="s">
        <v>98</v>
      </c>
      <c r="C84" s="134" t="s">
        <v>99</v>
      </c>
      <c r="D84" s="134" t="s">
        <v>100</v>
      </c>
      <c r="E84" s="135"/>
      <c r="F84" s="134" t="s">
        <v>101</v>
      </c>
      <c r="G84" s="135"/>
      <c r="H84" s="141"/>
      <c r="I84" s="134" t="s">
        <v>102</v>
      </c>
      <c r="J84" s="106" t="s">
        <v>122</v>
      </c>
      <c r="K84" s="106"/>
      <c r="M84" s="139" t="s">
        <v>98</v>
      </c>
      <c r="N84" s="139" t="s">
        <v>99</v>
      </c>
      <c r="O84" s="136" t="s">
        <v>100</v>
      </c>
      <c r="P84" s="137"/>
      <c r="Q84" s="136" t="s">
        <v>101</v>
      </c>
      <c r="R84" s="138"/>
      <c r="S84" s="137"/>
      <c r="T84" s="139" t="s">
        <v>102</v>
      </c>
      <c r="U84" s="106" t="s">
        <v>122</v>
      </c>
      <c r="V84" s="106"/>
      <c r="W84" s="139" t="s">
        <v>98</v>
      </c>
      <c r="X84" s="139" t="s">
        <v>99</v>
      </c>
      <c r="Y84" s="136" t="s">
        <v>100</v>
      </c>
      <c r="Z84" s="137"/>
      <c r="AA84" s="136" t="s">
        <v>101</v>
      </c>
      <c r="AB84" s="138"/>
      <c r="AC84" s="137"/>
      <c r="AD84" s="139" t="s">
        <v>102</v>
      </c>
      <c r="AE84" s="106" t="s">
        <v>122</v>
      </c>
      <c r="AG84" s="134" t="s">
        <v>98</v>
      </c>
      <c r="AH84" s="134" t="s">
        <v>99</v>
      </c>
      <c r="AI84" s="134" t="s">
        <v>100</v>
      </c>
      <c r="AJ84" s="135"/>
      <c r="AK84" s="134" t="s">
        <v>101</v>
      </c>
      <c r="AL84" s="135"/>
      <c r="AM84" s="135"/>
      <c r="AN84" s="134" t="s">
        <v>102</v>
      </c>
      <c r="AO84" s="106" t="s">
        <v>122</v>
      </c>
      <c r="AQ84" s="134" t="s">
        <v>98</v>
      </c>
      <c r="AR84" s="134" t="s">
        <v>99</v>
      </c>
      <c r="AS84" s="134" t="s">
        <v>100</v>
      </c>
      <c r="AT84" s="135"/>
      <c r="AU84" s="134" t="s">
        <v>101</v>
      </c>
      <c r="AV84" s="135"/>
      <c r="AW84" s="135"/>
      <c r="AX84" s="134" t="s">
        <v>102</v>
      </c>
      <c r="AY84" s="106" t="s">
        <v>122</v>
      </c>
      <c r="BA84" s="134" t="s">
        <v>98</v>
      </c>
      <c r="BB84" s="134" t="s">
        <v>99</v>
      </c>
      <c r="BC84" s="134" t="s">
        <v>100</v>
      </c>
      <c r="BD84" s="135"/>
      <c r="BE84" s="134" t="s">
        <v>101</v>
      </c>
      <c r="BF84" s="135"/>
      <c r="BG84" s="135"/>
      <c r="BH84" s="134" t="s">
        <v>102</v>
      </c>
      <c r="BI84" s="106" t="s">
        <v>122</v>
      </c>
    </row>
    <row r="85" spans="2:61" x14ac:dyDescent="0.25">
      <c r="B85" s="135"/>
      <c r="C85" s="135"/>
      <c r="D85" s="98" t="s">
        <v>103</v>
      </c>
      <c r="E85" s="98" t="s">
        <v>104</v>
      </c>
      <c r="F85" s="98" t="s">
        <v>105</v>
      </c>
      <c r="G85" s="98" t="s">
        <v>106</v>
      </c>
      <c r="H85" s="119" t="s">
        <v>107</v>
      </c>
      <c r="I85" s="135"/>
      <c r="J85" s="116"/>
      <c r="M85" s="140"/>
      <c r="N85" s="140"/>
      <c r="O85" s="98" t="s">
        <v>103</v>
      </c>
      <c r="P85" s="98" t="s">
        <v>104</v>
      </c>
      <c r="Q85" s="98" t="s">
        <v>105</v>
      </c>
      <c r="R85" s="98" t="s">
        <v>106</v>
      </c>
      <c r="S85" s="98" t="s">
        <v>107</v>
      </c>
      <c r="T85" s="140"/>
      <c r="U85" s="116"/>
      <c r="V85" s="109"/>
      <c r="W85" s="140"/>
      <c r="X85" s="140"/>
      <c r="Y85" s="98" t="s">
        <v>103</v>
      </c>
      <c r="Z85" s="98" t="s">
        <v>104</v>
      </c>
      <c r="AA85" s="98" t="s">
        <v>105</v>
      </c>
      <c r="AB85" s="98" t="s">
        <v>106</v>
      </c>
      <c r="AC85" s="98" t="s">
        <v>107</v>
      </c>
      <c r="AD85" s="140"/>
      <c r="AE85" s="116"/>
      <c r="AG85" s="135"/>
      <c r="AH85" s="135"/>
      <c r="AI85" s="98" t="s">
        <v>103</v>
      </c>
      <c r="AJ85" s="98" t="s">
        <v>104</v>
      </c>
      <c r="AK85" s="98" t="s">
        <v>105</v>
      </c>
      <c r="AL85" s="98" t="s">
        <v>106</v>
      </c>
      <c r="AM85" s="98" t="s">
        <v>107</v>
      </c>
      <c r="AN85" s="135"/>
      <c r="AO85" s="116"/>
      <c r="AQ85" s="135"/>
      <c r="AR85" s="135"/>
      <c r="AS85" s="98" t="s">
        <v>103</v>
      </c>
      <c r="AT85" s="98" t="s">
        <v>104</v>
      </c>
      <c r="AU85" s="98" t="s">
        <v>105</v>
      </c>
      <c r="AV85" s="98" t="s">
        <v>106</v>
      </c>
      <c r="AW85" s="98" t="s">
        <v>107</v>
      </c>
      <c r="AX85" s="135"/>
      <c r="AY85" s="116"/>
      <c r="BA85" s="135"/>
      <c r="BB85" s="135"/>
      <c r="BC85" s="98" t="s">
        <v>103</v>
      </c>
      <c r="BD85" s="98" t="s">
        <v>104</v>
      </c>
      <c r="BE85" s="98" t="s">
        <v>105</v>
      </c>
      <c r="BF85" s="98" t="s">
        <v>106</v>
      </c>
      <c r="BG85" s="98" t="s">
        <v>107</v>
      </c>
      <c r="BH85" s="135"/>
      <c r="BI85" s="116"/>
    </row>
    <row r="86" spans="2:61" x14ac:dyDescent="0.25">
      <c r="B86" s="110" t="s">
        <v>41</v>
      </c>
      <c r="C86" s="92">
        <v>510</v>
      </c>
      <c r="D86" s="92">
        <v>253</v>
      </c>
      <c r="E86" s="92">
        <v>257</v>
      </c>
      <c r="F86" s="92">
        <v>90</v>
      </c>
      <c r="G86" s="92">
        <v>328</v>
      </c>
      <c r="H86" s="92">
        <v>92</v>
      </c>
      <c r="I86" s="94">
        <v>40.64902</v>
      </c>
      <c r="J86" s="103">
        <f t="shared" ref="J86:J96" si="20">I86*C86</f>
        <v>20731.000199999999</v>
      </c>
      <c r="K86" s="103"/>
      <c r="M86" s="110" t="s">
        <v>41</v>
      </c>
      <c r="N86" s="92">
        <v>516</v>
      </c>
      <c r="O86" s="92">
        <v>255</v>
      </c>
      <c r="P86" s="92">
        <v>261</v>
      </c>
      <c r="Q86" s="92">
        <v>100</v>
      </c>
      <c r="R86" s="92">
        <v>328</v>
      </c>
      <c r="S86" s="92">
        <v>88</v>
      </c>
      <c r="T86" s="94">
        <v>40.267440000000001</v>
      </c>
      <c r="U86" s="103">
        <f t="shared" ref="U86:U96" si="21">T86*N86</f>
        <v>20777.999039999999</v>
      </c>
      <c r="W86" s="110" t="s">
        <v>41</v>
      </c>
      <c r="X86" s="92">
        <v>513</v>
      </c>
      <c r="Y86" s="92">
        <v>256</v>
      </c>
      <c r="Z86" s="92">
        <v>257</v>
      </c>
      <c r="AA86" s="92">
        <v>101</v>
      </c>
      <c r="AB86" s="92">
        <v>323</v>
      </c>
      <c r="AC86" s="92">
        <v>89</v>
      </c>
      <c r="AD86" s="94">
        <v>40.624756335299999</v>
      </c>
      <c r="AE86" s="103">
        <f t="shared" ref="AE86:AE96" si="22">AD86*X86</f>
        <v>20840.500000008898</v>
      </c>
      <c r="AG86" s="110" t="s">
        <v>41</v>
      </c>
      <c r="AH86" s="92">
        <v>535</v>
      </c>
      <c r="AI86" s="92">
        <v>268</v>
      </c>
      <c r="AJ86" s="92">
        <v>267</v>
      </c>
      <c r="AK86" s="92">
        <v>104</v>
      </c>
      <c r="AL86" s="92">
        <v>337</v>
      </c>
      <c r="AM86" s="92">
        <v>94</v>
      </c>
      <c r="AN86" s="94">
        <v>40.711214953300001</v>
      </c>
      <c r="AO86" s="103">
        <f t="shared" ref="AO86:AO96" si="23">AN86*AH86</f>
        <v>21780.500000015501</v>
      </c>
      <c r="AQ86" s="110" t="s">
        <v>41</v>
      </c>
      <c r="AR86" s="92">
        <v>544</v>
      </c>
      <c r="AS86" s="92">
        <v>273</v>
      </c>
      <c r="AT86" s="92">
        <v>271</v>
      </c>
      <c r="AU86" s="92">
        <v>105</v>
      </c>
      <c r="AV86" s="92">
        <v>343</v>
      </c>
      <c r="AW86" s="92">
        <v>96</v>
      </c>
      <c r="AX86" s="94">
        <v>40.639705882400001</v>
      </c>
      <c r="AY86" s="103">
        <f t="shared" ref="AY86:AY96" si="24">AX86*AR86</f>
        <v>22108.0000000256</v>
      </c>
      <c r="BA86" s="110" t="s">
        <v>41</v>
      </c>
      <c r="BB86" s="92">
        <v>553</v>
      </c>
      <c r="BC86" s="92">
        <v>271</v>
      </c>
      <c r="BD86" s="92">
        <v>282</v>
      </c>
      <c r="BE86" s="92">
        <v>108</v>
      </c>
      <c r="BF86" s="92">
        <v>341</v>
      </c>
      <c r="BG86" s="92">
        <v>104</v>
      </c>
      <c r="BH86" s="94">
        <v>40.943037974699998</v>
      </c>
      <c r="BI86" s="103">
        <f t="shared" ref="BI86:BI96" si="25">BH86*BB86</f>
        <v>22641.500000009099</v>
      </c>
    </row>
    <row r="87" spans="2:61" x14ac:dyDescent="0.25">
      <c r="B87" s="110" t="s">
        <v>20</v>
      </c>
      <c r="C87" s="92">
        <v>520</v>
      </c>
      <c r="D87" s="92">
        <v>253</v>
      </c>
      <c r="E87" s="92">
        <v>267</v>
      </c>
      <c r="F87" s="92">
        <v>81</v>
      </c>
      <c r="G87" s="92">
        <v>326</v>
      </c>
      <c r="H87" s="92">
        <v>113</v>
      </c>
      <c r="I87" s="94">
        <v>42.794229999999999</v>
      </c>
      <c r="J87" s="103">
        <f t="shared" si="20"/>
        <v>22252.999599999999</v>
      </c>
      <c r="K87" s="103"/>
      <c r="M87" s="110" t="s">
        <v>20</v>
      </c>
      <c r="N87" s="92">
        <v>511</v>
      </c>
      <c r="O87" s="92">
        <v>255</v>
      </c>
      <c r="P87" s="92">
        <v>256</v>
      </c>
      <c r="Q87" s="92">
        <v>82</v>
      </c>
      <c r="R87" s="92">
        <v>319</v>
      </c>
      <c r="S87" s="92">
        <v>110</v>
      </c>
      <c r="T87" s="94">
        <v>42.961840000000002</v>
      </c>
      <c r="U87" s="103">
        <f t="shared" si="21"/>
        <v>21953.500240000001</v>
      </c>
      <c r="W87" s="110" t="s">
        <v>20</v>
      </c>
      <c r="X87" s="92">
        <v>509</v>
      </c>
      <c r="Y87" s="92">
        <v>255</v>
      </c>
      <c r="Z87" s="92">
        <v>254</v>
      </c>
      <c r="AA87" s="92">
        <v>86</v>
      </c>
      <c r="AB87" s="92">
        <v>313</v>
      </c>
      <c r="AC87" s="92">
        <v>110</v>
      </c>
      <c r="AD87" s="94">
        <v>42.873280942999997</v>
      </c>
      <c r="AE87" s="103">
        <f t="shared" si="22"/>
        <v>21822.499999986998</v>
      </c>
      <c r="AG87" s="110" t="s">
        <v>20</v>
      </c>
      <c r="AH87" s="92">
        <v>530</v>
      </c>
      <c r="AI87" s="92">
        <v>264</v>
      </c>
      <c r="AJ87" s="92">
        <v>266</v>
      </c>
      <c r="AK87" s="92">
        <v>94</v>
      </c>
      <c r="AL87" s="92">
        <v>320</v>
      </c>
      <c r="AM87" s="92">
        <v>116</v>
      </c>
      <c r="AN87" s="94">
        <v>42.684905660399998</v>
      </c>
      <c r="AO87" s="103">
        <f t="shared" si="23"/>
        <v>22623.000000011998</v>
      </c>
      <c r="AQ87" s="110" t="s">
        <v>20</v>
      </c>
      <c r="AR87" s="92">
        <v>527</v>
      </c>
      <c r="AS87" s="92">
        <v>260</v>
      </c>
      <c r="AT87" s="92">
        <v>267</v>
      </c>
      <c r="AU87" s="92">
        <v>98</v>
      </c>
      <c r="AV87" s="92">
        <v>314</v>
      </c>
      <c r="AW87" s="92">
        <v>115</v>
      </c>
      <c r="AX87" s="94">
        <v>42.389943074000001</v>
      </c>
      <c r="AY87" s="103">
        <f t="shared" si="24"/>
        <v>22339.499999997999</v>
      </c>
      <c r="BA87" s="110" t="s">
        <v>20</v>
      </c>
      <c r="BB87" s="92">
        <v>522</v>
      </c>
      <c r="BC87" s="92">
        <v>261</v>
      </c>
      <c r="BD87" s="92">
        <v>261</v>
      </c>
      <c r="BE87" s="92">
        <v>104</v>
      </c>
      <c r="BF87" s="92">
        <v>307</v>
      </c>
      <c r="BG87" s="92">
        <v>111</v>
      </c>
      <c r="BH87" s="94">
        <v>41.791187739500003</v>
      </c>
      <c r="BI87" s="103">
        <f t="shared" si="25"/>
        <v>21815.000000019001</v>
      </c>
    </row>
    <row r="88" spans="2:61" x14ac:dyDescent="0.25">
      <c r="B88" s="110" t="s">
        <v>23</v>
      </c>
      <c r="C88" s="92">
        <v>531</v>
      </c>
      <c r="D88" s="92">
        <v>266</v>
      </c>
      <c r="E88" s="92">
        <v>265</v>
      </c>
      <c r="F88" s="92">
        <v>79</v>
      </c>
      <c r="G88" s="92">
        <v>351</v>
      </c>
      <c r="H88" s="92">
        <v>101</v>
      </c>
      <c r="I88" s="94">
        <v>41.564030000000002</v>
      </c>
      <c r="J88" s="103">
        <f t="shared" si="20"/>
        <v>22070.499930000002</v>
      </c>
      <c r="K88" s="103"/>
      <c r="M88" s="110" t="s">
        <v>23</v>
      </c>
      <c r="N88" s="92">
        <v>522</v>
      </c>
      <c r="O88" s="92">
        <v>267</v>
      </c>
      <c r="P88" s="92">
        <v>255</v>
      </c>
      <c r="Q88" s="92">
        <v>74</v>
      </c>
      <c r="R88" s="92">
        <v>347</v>
      </c>
      <c r="S88" s="92">
        <v>101</v>
      </c>
      <c r="T88" s="94">
        <v>42.082380000000001</v>
      </c>
      <c r="U88" s="103">
        <f t="shared" si="21"/>
        <v>21967.002359999999</v>
      </c>
      <c r="W88" s="110" t="s">
        <v>23</v>
      </c>
      <c r="X88" s="92">
        <v>520</v>
      </c>
      <c r="Y88" s="92">
        <v>265</v>
      </c>
      <c r="Z88" s="92">
        <v>255</v>
      </c>
      <c r="AA88" s="92">
        <v>69</v>
      </c>
      <c r="AB88" s="92">
        <v>348</v>
      </c>
      <c r="AC88" s="92">
        <v>103</v>
      </c>
      <c r="AD88" s="94">
        <v>42.361538461499997</v>
      </c>
      <c r="AE88" s="103">
        <f t="shared" si="22"/>
        <v>22027.999999979998</v>
      </c>
      <c r="AG88" s="110" t="s">
        <v>23</v>
      </c>
      <c r="AH88" s="92">
        <v>516</v>
      </c>
      <c r="AI88" s="92">
        <v>260</v>
      </c>
      <c r="AJ88" s="92">
        <v>256</v>
      </c>
      <c r="AK88" s="92">
        <v>71</v>
      </c>
      <c r="AL88" s="92">
        <v>338</v>
      </c>
      <c r="AM88" s="92">
        <v>107</v>
      </c>
      <c r="AN88" s="94">
        <v>42.9593023256</v>
      </c>
      <c r="AO88" s="103">
        <f t="shared" si="23"/>
        <v>22167.000000009601</v>
      </c>
      <c r="AQ88" s="110" t="s">
        <v>23</v>
      </c>
      <c r="AR88" s="92">
        <v>524</v>
      </c>
      <c r="AS88" s="92">
        <v>266</v>
      </c>
      <c r="AT88" s="92">
        <v>258</v>
      </c>
      <c r="AU88" s="92">
        <v>76</v>
      </c>
      <c r="AV88" s="92">
        <v>336</v>
      </c>
      <c r="AW88" s="92">
        <v>112</v>
      </c>
      <c r="AX88" s="94">
        <v>42.916030534400001</v>
      </c>
      <c r="AY88" s="103">
        <f t="shared" si="24"/>
        <v>22488.0000000256</v>
      </c>
      <c r="BA88" s="110" t="s">
        <v>23</v>
      </c>
      <c r="BB88" s="92">
        <v>534</v>
      </c>
      <c r="BC88" s="92">
        <v>269</v>
      </c>
      <c r="BD88" s="92">
        <v>265</v>
      </c>
      <c r="BE88" s="92">
        <v>85</v>
      </c>
      <c r="BF88" s="92">
        <v>335</v>
      </c>
      <c r="BG88" s="92">
        <v>114</v>
      </c>
      <c r="BH88" s="94">
        <v>42.411985018700001</v>
      </c>
      <c r="BI88" s="103">
        <f t="shared" si="25"/>
        <v>22647.999999985801</v>
      </c>
    </row>
    <row r="89" spans="2:61" x14ac:dyDescent="0.25">
      <c r="B89" s="110" t="s">
        <v>25</v>
      </c>
      <c r="C89" s="92">
        <v>531</v>
      </c>
      <c r="D89" s="92">
        <v>259</v>
      </c>
      <c r="E89" s="92">
        <v>272</v>
      </c>
      <c r="F89" s="92">
        <v>81</v>
      </c>
      <c r="G89" s="92">
        <v>337</v>
      </c>
      <c r="H89" s="92">
        <v>113</v>
      </c>
      <c r="I89" s="94">
        <v>42.596049999999998</v>
      </c>
      <c r="J89" s="103">
        <f t="shared" si="20"/>
        <v>22618.502549999997</v>
      </c>
      <c r="K89" s="103"/>
      <c r="M89" s="110" t="s">
        <v>25</v>
      </c>
      <c r="N89" s="92">
        <v>538</v>
      </c>
      <c r="O89" s="92">
        <v>265</v>
      </c>
      <c r="P89" s="92">
        <v>273</v>
      </c>
      <c r="Q89" s="92">
        <v>83</v>
      </c>
      <c r="R89" s="92">
        <v>336</v>
      </c>
      <c r="S89" s="92">
        <v>119</v>
      </c>
      <c r="T89" s="94">
        <v>42.979550000000003</v>
      </c>
      <c r="U89" s="103">
        <f t="shared" si="21"/>
        <v>23122.997900000002</v>
      </c>
      <c r="W89" s="110" t="s">
        <v>25</v>
      </c>
      <c r="X89" s="92">
        <v>551</v>
      </c>
      <c r="Y89" s="92">
        <v>275</v>
      </c>
      <c r="Z89" s="92">
        <v>276</v>
      </c>
      <c r="AA89" s="92">
        <v>93</v>
      </c>
      <c r="AB89" s="92">
        <v>333</v>
      </c>
      <c r="AC89" s="92">
        <v>125</v>
      </c>
      <c r="AD89" s="94">
        <v>42.743194192399997</v>
      </c>
      <c r="AE89" s="103">
        <f t="shared" si="22"/>
        <v>23551.500000012398</v>
      </c>
      <c r="AG89" s="110" t="s">
        <v>25</v>
      </c>
      <c r="AH89" s="92">
        <v>537</v>
      </c>
      <c r="AI89" s="92">
        <v>264</v>
      </c>
      <c r="AJ89" s="92">
        <v>273</v>
      </c>
      <c r="AK89" s="92">
        <v>91</v>
      </c>
      <c r="AL89" s="92">
        <v>323</v>
      </c>
      <c r="AM89" s="92">
        <v>123</v>
      </c>
      <c r="AN89" s="94">
        <v>42.915270018599998</v>
      </c>
      <c r="AO89" s="103">
        <f t="shared" si="23"/>
        <v>23045.499999988198</v>
      </c>
      <c r="AQ89" s="110" t="s">
        <v>25</v>
      </c>
      <c r="AR89" s="92">
        <v>531</v>
      </c>
      <c r="AS89" s="92">
        <v>264</v>
      </c>
      <c r="AT89" s="92">
        <v>267</v>
      </c>
      <c r="AU89" s="92">
        <v>95</v>
      </c>
      <c r="AV89" s="92">
        <v>317</v>
      </c>
      <c r="AW89" s="92">
        <v>119</v>
      </c>
      <c r="AX89" s="94">
        <v>42.692090395500003</v>
      </c>
      <c r="AY89" s="103">
        <f t="shared" si="24"/>
        <v>22669.500000010503</v>
      </c>
      <c r="BA89" s="110" t="s">
        <v>25</v>
      </c>
      <c r="BB89" s="92">
        <v>536</v>
      </c>
      <c r="BC89" s="92">
        <v>265</v>
      </c>
      <c r="BD89" s="92">
        <v>271</v>
      </c>
      <c r="BE89" s="92">
        <v>94</v>
      </c>
      <c r="BF89" s="92">
        <v>316</v>
      </c>
      <c r="BG89" s="92">
        <v>126</v>
      </c>
      <c r="BH89" s="94">
        <v>42.8824626866</v>
      </c>
      <c r="BI89" s="103">
        <f t="shared" si="25"/>
        <v>22985.000000017601</v>
      </c>
    </row>
    <row r="90" spans="2:61" x14ac:dyDescent="0.25">
      <c r="B90" s="110" t="s">
        <v>24</v>
      </c>
      <c r="C90" s="92">
        <v>536</v>
      </c>
      <c r="D90" s="92">
        <v>268</v>
      </c>
      <c r="E90" s="92">
        <v>268</v>
      </c>
      <c r="F90" s="92">
        <v>64</v>
      </c>
      <c r="G90" s="92">
        <v>387</v>
      </c>
      <c r="H90" s="92">
        <v>85</v>
      </c>
      <c r="I90" s="94">
        <v>42.162309999999998</v>
      </c>
      <c r="J90" s="103">
        <f t="shared" si="20"/>
        <v>22598.998159999999</v>
      </c>
      <c r="K90" s="103"/>
      <c r="M90" s="110" t="s">
        <v>24</v>
      </c>
      <c r="N90" s="92">
        <v>537</v>
      </c>
      <c r="O90" s="92">
        <v>272</v>
      </c>
      <c r="P90" s="92">
        <v>265</v>
      </c>
      <c r="Q90" s="92">
        <v>65</v>
      </c>
      <c r="R90" s="92">
        <v>387</v>
      </c>
      <c r="S90" s="92">
        <v>85</v>
      </c>
      <c r="T90" s="94">
        <v>41.972999999999999</v>
      </c>
      <c r="U90" s="103">
        <f t="shared" si="21"/>
        <v>22539.501</v>
      </c>
      <c r="W90" s="110" t="s">
        <v>24</v>
      </c>
      <c r="X90" s="92">
        <v>526</v>
      </c>
      <c r="Y90" s="92">
        <v>265</v>
      </c>
      <c r="Z90" s="92">
        <v>261</v>
      </c>
      <c r="AA90" s="92">
        <v>61</v>
      </c>
      <c r="AB90" s="92">
        <v>375</v>
      </c>
      <c r="AC90" s="92">
        <v>90</v>
      </c>
      <c r="AD90" s="94">
        <v>42.633079847899999</v>
      </c>
      <c r="AE90" s="103">
        <f t="shared" si="22"/>
        <v>22424.999999995398</v>
      </c>
      <c r="AG90" s="110" t="s">
        <v>24</v>
      </c>
      <c r="AH90" s="92">
        <v>518</v>
      </c>
      <c r="AI90" s="92">
        <v>262</v>
      </c>
      <c r="AJ90" s="92">
        <v>256</v>
      </c>
      <c r="AK90" s="92">
        <v>63</v>
      </c>
      <c r="AL90" s="92">
        <v>369</v>
      </c>
      <c r="AM90" s="92">
        <v>86</v>
      </c>
      <c r="AN90" s="94">
        <v>42.6544401544</v>
      </c>
      <c r="AO90" s="103">
        <f t="shared" si="23"/>
        <v>22094.999999979198</v>
      </c>
      <c r="AQ90" s="110" t="s">
        <v>24</v>
      </c>
      <c r="AR90" s="92">
        <v>512</v>
      </c>
      <c r="AS90" s="92">
        <v>259</v>
      </c>
      <c r="AT90" s="92">
        <v>253</v>
      </c>
      <c r="AU90" s="92">
        <v>60</v>
      </c>
      <c r="AV90" s="92">
        <v>370</v>
      </c>
      <c r="AW90" s="92">
        <v>82</v>
      </c>
      <c r="AX90" s="94">
        <v>42.98046875</v>
      </c>
      <c r="AY90" s="103">
        <f t="shared" si="24"/>
        <v>22006</v>
      </c>
      <c r="BA90" s="110" t="s">
        <v>24</v>
      </c>
      <c r="BB90" s="92">
        <v>521</v>
      </c>
      <c r="BC90" s="92">
        <v>269</v>
      </c>
      <c r="BD90" s="92">
        <v>252</v>
      </c>
      <c r="BE90" s="92">
        <v>61</v>
      </c>
      <c r="BF90" s="92">
        <v>374</v>
      </c>
      <c r="BG90" s="92">
        <v>86</v>
      </c>
      <c r="BH90" s="94">
        <v>42.908829174700003</v>
      </c>
      <c r="BI90" s="103">
        <f t="shared" si="25"/>
        <v>22355.500000018703</v>
      </c>
    </row>
    <row r="91" spans="2:61" x14ac:dyDescent="0.25">
      <c r="B91" s="110" t="s">
        <v>32</v>
      </c>
      <c r="C91" s="92">
        <v>588</v>
      </c>
      <c r="D91" s="92">
        <v>291</v>
      </c>
      <c r="E91" s="92">
        <v>297</v>
      </c>
      <c r="F91" s="92">
        <v>84</v>
      </c>
      <c r="G91" s="92">
        <v>396</v>
      </c>
      <c r="H91" s="92">
        <v>108</v>
      </c>
      <c r="I91" s="94">
        <v>41.811219999999999</v>
      </c>
      <c r="J91" s="103">
        <f t="shared" si="20"/>
        <v>24584.997359999998</v>
      </c>
      <c r="K91" s="103"/>
      <c r="M91" s="110" t="s">
        <v>32</v>
      </c>
      <c r="N91" s="92">
        <v>568</v>
      </c>
      <c r="O91" s="92">
        <v>287</v>
      </c>
      <c r="P91" s="92">
        <v>281</v>
      </c>
      <c r="Q91" s="92">
        <v>75</v>
      </c>
      <c r="R91" s="92">
        <v>386</v>
      </c>
      <c r="S91" s="92">
        <v>107</v>
      </c>
      <c r="T91" s="94">
        <v>42.283450000000002</v>
      </c>
      <c r="U91" s="103">
        <f t="shared" si="21"/>
        <v>24016.999600000003</v>
      </c>
      <c r="W91" s="110" t="s">
        <v>32</v>
      </c>
      <c r="X91" s="92">
        <v>558</v>
      </c>
      <c r="Y91" s="92">
        <v>281</v>
      </c>
      <c r="Z91" s="92">
        <v>277</v>
      </c>
      <c r="AA91" s="92">
        <v>70</v>
      </c>
      <c r="AB91" s="92">
        <v>373</v>
      </c>
      <c r="AC91" s="92">
        <v>115</v>
      </c>
      <c r="AD91" s="94">
        <v>43.084229390700003</v>
      </c>
      <c r="AE91" s="103">
        <f t="shared" si="22"/>
        <v>24041.000000010601</v>
      </c>
      <c r="AG91" s="110" t="s">
        <v>32</v>
      </c>
      <c r="AH91" s="92">
        <v>569</v>
      </c>
      <c r="AI91" s="92">
        <v>283</v>
      </c>
      <c r="AJ91" s="92">
        <v>286</v>
      </c>
      <c r="AK91" s="92">
        <v>76</v>
      </c>
      <c r="AL91" s="92">
        <v>372</v>
      </c>
      <c r="AM91" s="92">
        <v>121</v>
      </c>
      <c r="AN91" s="94">
        <v>42.659929701199999</v>
      </c>
      <c r="AO91" s="103">
        <f t="shared" si="23"/>
        <v>24273.4999999828</v>
      </c>
      <c r="AQ91" s="110" t="s">
        <v>32</v>
      </c>
      <c r="AR91" s="92">
        <v>574</v>
      </c>
      <c r="AS91" s="92">
        <v>287</v>
      </c>
      <c r="AT91" s="92">
        <v>287</v>
      </c>
      <c r="AU91" s="92">
        <v>77</v>
      </c>
      <c r="AV91" s="92">
        <v>378</v>
      </c>
      <c r="AW91" s="92">
        <v>119</v>
      </c>
      <c r="AX91" s="94">
        <v>42.768292682899997</v>
      </c>
      <c r="AY91" s="103">
        <f t="shared" si="24"/>
        <v>24548.999999984597</v>
      </c>
      <c r="BA91" s="110" t="s">
        <v>32</v>
      </c>
      <c r="BB91" s="92">
        <v>586</v>
      </c>
      <c r="BC91" s="92">
        <v>289</v>
      </c>
      <c r="BD91" s="92">
        <v>297</v>
      </c>
      <c r="BE91" s="92">
        <v>89</v>
      </c>
      <c r="BF91" s="92">
        <v>379</v>
      </c>
      <c r="BG91" s="92">
        <v>118</v>
      </c>
      <c r="BH91" s="94">
        <v>42.150170648500001</v>
      </c>
      <c r="BI91" s="103">
        <f t="shared" si="25"/>
        <v>24700.000000021002</v>
      </c>
    </row>
    <row r="92" spans="2:61" x14ac:dyDescent="0.25">
      <c r="B92" s="110" t="s">
        <v>42</v>
      </c>
      <c r="C92" s="92">
        <v>604</v>
      </c>
      <c r="D92" s="92">
        <v>305</v>
      </c>
      <c r="E92" s="92">
        <v>299</v>
      </c>
      <c r="F92" s="92">
        <v>88</v>
      </c>
      <c r="G92" s="92">
        <v>400</v>
      </c>
      <c r="H92" s="92">
        <v>116</v>
      </c>
      <c r="I92" s="94">
        <v>42.45861</v>
      </c>
      <c r="J92" s="103">
        <f t="shared" si="20"/>
        <v>25645.00044</v>
      </c>
      <c r="K92" s="103"/>
      <c r="M92" s="110" t="s">
        <v>42</v>
      </c>
      <c r="N92" s="92">
        <v>611</v>
      </c>
      <c r="O92" s="92">
        <v>304</v>
      </c>
      <c r="P92" s="92">
        <v>307</v>
      </c>
      <c r="Q92" s="92">
        <v>95</v>
      </c>
      <c r="R92" s="92">
        <v>399</v>
      </c>
      <c r="S92" s="92">
        <v>117</v>
      </c>
      <c r="T92" s="94">
        <v>42.159570000000002</v>
      </c>
      <c r="U92" s="103">
        <f t="shared" si="21"/>
        <v>25759.49727</v>
      </c>
      <c r="W92" s="110" t="s">
        <v>42</v>
      </c>
      <c r="X92" s="92">
        <v>606</v>
      </c>
      <c r="Y92" s="92">
        <v>303</v>
      </c>
      <c r="Z92" s="92">
        <v>303</v>
      </c>
      <c r="AA92" s="92">
        <v>87</v>
      </c>
      <c r="AB92" s="92">
        <v>401</v>
      </c>
      <c r="AC92" s="92">
        <v>118</v>
      </c>
      <c r="AD92" s="94">
        <v>42.760726072600001</v>
      </c>
      <c r="AE92" s="103">
        <f t="shared" si="22"/>
        <v>25912.999999995602</v>
      </c>
      <c r="AG92" s="110" t="s">
        <v>42</v>
      </c>
      <c r="AH92" s="92">
        <v>598</v>
      </c>
      <c r="AI92" s="92">
        <v>302</v>
      </c>
      <c r="AJ92" s="92">
        <v>296</v>
      </c>
      <c r="AK92" s="92">
        <v>79</v>
      </c>
      <c r="AL92" s="92">
        <v>401</v>
      </c>
      <c r="AM92" s="92">
        <v>118</v>
      </c>
      <c r="AN92" s="94">
        <v>43.239130434800003</v>
      </c>
      <c r="AO92" s="103">
        <f t="shared" si="23"/>
        <v>25857.000000010401</v>
      </c>
      <c r="AQ92" s="110" t="s">
        <v>42</v>
      </c>
      <c r="AR92" s="92">
        <v>602</v>
      </c>
      <c r="AS92" s="92">
        <v>301</v>
      </c>
      <c r="AT92" s="92">
        <v>301</v>
      </c>
      <c r="AU92" s="92">
        <v>79</v>
      </c>
      <c r="AV92" s="92">
        <v>406</v>
      </c>
      <c r="AW92" s="92">
        <v>117</v>
      </c>
      <c r="AX92" s="94">
        <v>43.303986711</v>
      </c>
      <c r="AY92" s="103">
        <f t="shared" si="24"/>
        <v>26069.000000021999</v>
      </c>
      <c r="BA92" s="110" t="s">
        <v>42</v>
      </c>
      <c r="BB92" s="92">
        <v>601</v>
      </c>
      <c r="BC92" s="92">
        <v>303</v>
      </c>
      <c r="BD92" s="92">
        <v>298</v>
      </c>
      <c r="BE92" s="92">
        <v>78</v>
      </c>
      <c r="BF92" s="92">
        <v>406</v>
      </c>
      <c r="BG92" s="92">
        <v>117</v>
      </c>
      <c r="BH92" s="94">
        <v>43.208818635599997</v>
      </c>
      <c r="BI92" s="103">
        <f t="shared" si="25"/>
        <v>25968.499999995598</v>
      </c>
    </row>
    <row r="93" spans="2:61" x14ac:dyDescent="0.25">
      <c r="B93" s="110" t="s">
        <v>34</v>
      </c>
      <c r="C93" s="92">
        <v>666</v>
      </c>
      <c r="D93" s="92">
        <v>343</v>
      </c>
      <c r="E93" s="92">
        <v>323</v>
      </c>
      <c r="F93" s="92">
        <v>79</v>
      </c>
      <c r="G93" s="92">
        <v>442</v>
      </c>
      <c r="H93" s="92">
        <v>145</v>
      </c>
      <c r="I93" s="94">
        <v>44.11712</v>
      </c>
      <c r="J93" s="103">
        <f t="shared" si="20"/>
        <v>29382.001919999999</v>
      </c>
      <c r="K93" s="103"/>
      <c r="M93" s="110" t="s">
        <v>34</v>
      </c>
      <c r="N93" s="92">
        <v>665</v>
      </c>
      <c r="O93" s="92">
        <v>344</v>
      </c>
      <c r="P93" s="92">
        <v>321</v>
      </c>
      <c r="Q93" s="92">
        <v>78</v>
      </c>
      <c r="R93" s="92">
        <v>442</v>
      </c>
      <c r="S93" s="92">
        <v>145</v>
      </c>
      <c r="T93" s="94">
        <v>44.37218</v>
      </c>
      <c r="U93" s="103">
        <f t="shared" si="21"/>
        <v>29507.4997</v>
      </c>
      <c r="W93" s="110" t="s">
        <v>34</v>
      </c>
      <c r="X93" s="92">
        <v>665</v>
      </c>
      <c r="Y93" s="92">
        <v>344</v>
      </c>
      <c r="Z93" s="92">
        <v>321</v>
      </c>
      <c r="AA93" s="92">
        <v>85</v>
      </c>
      <c r="AB93" s="92">
        <v>440</v>
      </c>
      <c r="AC93" s="92">
        <v>140</v>
      </c>
      <c r="AD93" s="94">
        <v>44.048872180499998</v>
      </c>
      <c r="AE93" s="103">
        <f t="shared" si="22"/>
        <v>29292.500000032498</v>
      </c>
      <c r="AG93" s="110" t="s">
        <v>34</v>
      </c>
      <c r="AH93" s="92">
        <v>667</v>
      </c>
      <c r="AI93" s="92">
        <v>342</v>
      </c>
      <c r="AJ93" s="92">
        <v>325</v>
      </c>
      <c r="AK93" s="92">
        <v>91</v>
      </c>
      <c r="AL93" s="92">
        <v>440</v>
      </c>
      <c r="AM93" s="92">
        <v>136</v>
      </c>
      <c r="AN93" s="94">
        <v>43.967766116900002</v>
      </c>
      <c r="AO93" s="103">
        <f t="shared" si="23"/>
        <v>29326.4999999723</v>
      </c>
      <c r="AQ93" s="110" t="s">
        <v>34</v>
      </c>
      <c r="AR93" s="92">
        <v>668</v>
      </c>
      <c r="AS93" s="92">
        <v>335</v>
      </c>
      <c r="AT93" s="92">
        <v>333</v>
      </c>
      <c r="AU93" s="92">
        <v>96</v>
      </c>
      <c r="AV93" s="92">
        <v>433</v>
      </c>
      <c r="AW93" s="92">
        <v>139</v>
      </c>
      <c r="AX93" s="94">
        <v>44.136227544900002</v>
      </c>
      <c r="AY93" s="103">
        <f t="shared" si="24"/>
        <v>29482.999999993201</v>
      </c>
      <c r="BA93" s="110" t="s">
        <v>34</v>
      </c>
      <c r="BB93" s="92">
        <v>668</v>
      </c>
      <c r="BC93" s="92">
        <v>345</v>
      </c>
      <c r="BD93" s="92">
        <v>323</v>
      </c>
      <c r="BE93" s="92">
        <v>92</v>
      </c>
      <c r="BF93" s="92">
        <v>433</v>
      </c>
      <c r="BG93" s="92">
        <v>143</v>
      </c>
      <c r="BH93" s="94">
        <v>44.546407185600003</v>
      </c>
      <c r="BI93" s="103">
        <f t="shared" si="25"/>
        <v>29756.999999980802</v>
      </c>
    </row>
    <row r="94" spans="2:61" x14ac:dyDescent="0.25">
      <c r="B94" s="110" t="s">
        <v>15</v>
      </c>
      <c r="C94" s="104">
        <v>784</v>
      </c>
      <c r="D94" s="104">
        <v>373</v>
      </c>
      <c r="E94" s="104">
        <v>411</v>
      </c>
      <c r="F94" s="104">
        <v>144</v>
      </c>
      <c r="G94" s="104">
        <v>523</v>
      </c>
      <c r="H94" s="104">
        <v>117</v>
      </c>
      <c r="I94" s="104">
        <v>39.5</v>
      </c>
      <c r="J94" s="103">
        <f t="shared" si="20"/>
        <v>30968</v>
      </c>
      <c r="K94" s="107"/>
      <c r="M94" s="110" t="s">
        <v>15</v>
      </c>
      <c r="N94" s="104">
        <v>786</v>
      </c>
      <c r="O94" s="104">
        <v>380</v>
      </c>
      <c r="P94" s="104">
        <v>406</v>
      </c>
      <c r="Q94" s="104">
        <v>142</v>
      </c>
      <c r="R94" s="104">
        <v>523</v>
      </c>
      <c r="S94" s="104">
        <v>121</v>
      </c>
      <c r="T94" s="104">
        <v>39.799999999999997</v>
      </c>
      <c r="U94" s="103">
        <f t="shared" si="21"/>
        <v>31282.799999999999</v>
      </c>
      <c r="W94" s="110" t="s">
        <v>15</v>
      </c>
      <c r="X94" s="104">
        <v>795</v>
      </c>
      <c r="Y94" s="104">
        <v>383</v>
      </c>
      <c r="Z94" s="104">
        <v>412</v>
      </c>
      <c r="AA94" s="104">
        <v>146</v>
      </c>
      <c r="AB94" s="104">
        <v>512</v>
      </c>
      <c r="AC94" s="104">
        <v>137</v>
      </c>
      <c r="AD94" s="104">
        <v>40.299999999999997</v>
      </c>
      <c r="AE94" s="103">
        <f t="shared" si="22"/>
        <v>32038.499999999996</v>
      </c>
      <c r="AG94" s="110" t="s">
        <v>15</v>
      </c>
      <c r="AH94" s="105">
        <v>818</v>
      </c>
      <c r="AI94" s="105">
        <v>400</v>
      </c>
      <c r="AJ94" s="105">
        <v>418</v>
      </c>
      <c r="AK94" s="105">
        <v>156</v>
      </c>
      <c r="AL94" s="105">
        <v>521</v>
      </c>
      <c r="AM94" s="105">
        <v>141</v>
      </c>
      <c r="AN94" s="105">
        <v>40.299999999999997</v>
      </c>
      <c r="AO94" s="103">
        <f t="shared" si="23"/>
        <v>32965.399999999994</v>
      </c>
      <c r="AQ94" s="110" t="s">
        <v>15</v>
      </c>
      <c r="AR94" s="104">
        <v>816</v>
      </c>
      <c r="AS94" s="104">
        <v>406</v>
      </c>
      <c r="AT94" s="104">
        <v>410</v>
      </c>
      <c r="AU94" s="104">
        <v>160</v>
      </c>
      <c r="AV94" s="104">
        <v>509</v>
      </c>
      <c r="AW94" s="104">
        <v>147</v>
      </c>
      <c r="AX94" s="104">
        <v>40.6</v>
      </c>
      <c r="AY94" s="103">
        <f t="shared" si="24"/>
        <v>33129.599999999999</v>
      </c>
      <c r="BA94" s="110" t="s">
        <v>15</v>
      </c>
      <c r="BB94" s="104">
        <v>819</v>
      </c>
      <c r="BC94" s="104">
        <v>410</v>
      </c>
      <c r="BD94" s="104">
        <v>409</v>
      </c>
      <c r="BE94" s="104">
        <v>159</v>
      </c>
      <c r="BF94" s="104">
        <v>513</v>
      </c>
      <c r="BG94" s="104">
        <v>147</v>
      </c>
      <c r="BH94" s="104">
        <v>40.6</v>
      </c>
      <c r="BI94" s="103">
        <f t="shared" si="25"/>
        <v>33251.4</v>
      </c>
    </row>
    <row r="95" spans="2:61" x14ac:dyDescent="0.25">
      <c r="B95" s="110" t="s">
        <v>28</v>
      </c>
      <c r="C95" s="92">
        <v>785</v>
      </c>
      <c r="D95" s="92">
        <v>382</v>
      </c>
      <c r="E95" s="92">
        <v>403</v>
      </c>
      <c r="F95" s="92">
        <v>140</v>
      </c>
      <c r="G95" s="92">
        <v>492</v>
      </c>
      <c r="H95" s="92">
        <v>153</v>
      </c>
      <c r="I95" s="94">
        <v>41.590449999999997</v>
      </c>
      <c r="J95" s="103">
        <f t="shared" si="20"/>
        <v>32648.503249999998</v>
      </c>
      <c r="K95" s="103"/>
      <c r="M95" s="110" t="s">
        <v>28</v>
      </c>
      <c r="N95" s="92">
        <v>773</v>
      </c>
      <c r="O95" s="92">
        <v>380</v>
      </c>
      <c r="P95" s="92">
        <v>393</v>
      </c>
      <c r="Q95" s="92">
        <v>141</v>
      </c>
      <c r="R95" s="92">
        <v>485</v>
      </c>
      <c r="S95" s="92">
        <v>147</v>
      </c>
      <c r="T95" s="94">
        <v>40.98254</v>
      </c>
      <c r="U95" s="103">
        <f t="shared" si="21"/>
        <v>31679.503420000001</v>
      </c>
      <c r="W95" s="110" t="s">
        <v>28</v>
      </c>
      <c r="X95" s="92">
        <v>773</v>
      </c>
      <c r="Y95" s="92">
        <v>380</v>
      </c>
      <c r="Z95" s="92">
        <v>393</v>
      </c>
      <c r="AA95" s="92">
        <v>141</v>
      </c>
      <c r="AB95" s="92">
        <v>479</v>
      </c>
      <c r="AC95" s="92">
        <v>153</v>
      </c>
      <c r="AD95" s="94">
        <v>40.947606727</v>
      </c>
      <c r="AE95" s="103">
        <f t="shared" si="22"/>
        <v>31652.499999971002</v>
      </c>
      <c r="AG95" s="110" t="s">
        <v>28</v>
      </c>
      <c r="AH95" s="92">
        <v>783</v>
      </c>
      <c r="AI95" s="92">
        <v>386</v>
      </c>
      <c r="AJ95" s="92">
        <v>397</v>
      </c>
      <c r="AK95" s="92">
        <v>146</v>
      </c>
      <c r="AL95" s="92">
        <v>485</v>
      </c>
      <c r="AM95" s="92">
        <v>152</v>
      </c>
      <c r="AN95" s="94">
        <v>40.930395913200002</v>
      </c>
      <c r="AO95" s="103">
        <f t="shared" si="23"/>
        <v>32048.500000035601</v>
      </c>
      <c r="AQ95" s="110" t="s">
        <v>28</v>
      </c>
      <c r="AR95" s="92">
        <v>793</v>
      </c>
      <c r="AS95" s="92">
        <v>392</v>
      </c>
      <c r="AT95" s="92">
        <v>401</v>
      </c>
      <c r="AU95" s="92">
        <v>147</v>
      </c>
      <c r="AV95" s="92">
        <v>488</v>
      </c>
      <c r="AW95" s="92">
        <v>158</v>
      </c>
      <c r="AX95" s="94">
        <v>41.0182849937</v>
      </c>
      <c r="AY95" s="103">
        <f t="shared" si="24"/>
        <v>32527.5000000041</v>
      </c>
      <c r="BA95" s="110" t="s">
        <v>28</v>
      </c>
      <c r="BB95" s="92">
        <v>819</v>
      </c>
      <c r="BC95" s="92">
        <v>405</v>
      </c>
      <c r="BD95" s="92">
        <v>414</v>
      </c>
      <c r="BE95" s="92">
        <v>158</v>
      </c>
      <c r="BF95" s="92">
        <v>495</v>
      </c>
      <c r="BG95" s="92">
        <v>166</v>
      </c>
      <c r="BH95" s="94">
        <v>40.7075702076</v>
      </c>
      <c r="BI95" s="103">
        <f t="shared" si="25"/>
        <v>33339.500000024396</v>
      </c>
    </row>
    <row r="96" spans="2:61" x14ac:dyDescent="0.25">
      <c r="B96" s="110" t="s">
        <v>29</v>
      </c>
      <c r="C96" s="92">
        <v>834</v>
      </c>
      <c r="D96" s="92">
        <v>416</v>
      </c>
      <c r="E96" s="92">
        <v>418</v>
      </c>
      <c r="F96" s="92">
        <v>153</v>
      </c>
      <c r="G96" s="92">
        <v>545</v>
      </c>
      <c r="H96" s="92">
        <v>136</v>
      </c>
      <c r="I96" s="94">
        <v>39.529980000000002</v>
      </c>
      <c r="J96" s="103">
        <f t="shared" si="20"/>
        <v>32968.003320000003</v>
      </c>
      <c r="K96" s="103"/>
      <c r="M96" s="110" t="s">
        <v>29</v>
      </c>
      <c r="N96" s="92">
        <v>827</v>
      </c>
      <c r="O96" s="92">
        <v>412</v>
      </c>
      <c r="P96" s="92">
        <v>415</v>
      </c>
      <c r="Q96" s="92">
        <v>152</v>
      </c>
      <c r="R96" s="92">
        <v>539</v>
      </c>
      <c r="S96" s="92">
        <v>136</v>
      </c>
      <c r="T96" s="94">
        <v>39.688630000000003</v>
      </c>
      <c r="U96" s="103">
        <f t="shared" si="21"/>
        <v>32822.497010000006</v>
      </c>
      <c r="W96" s="110" t="s">
        <v>29</v>
      </c>
      <c r="X96" s="92">
        <v>846</v>
      </c>
      <c r="Y96" s="92">
        <v>417</v>
      </c>
      <c r="Z96" s="92">
        <v>429</v>
      </c>
      <c r="AA96" s="92">
        <v>164</v>
      </c>
      <c r="AB96" s="92">
        <v>548</v>
      </c>
      <c r="AC96" s="92">
        <v>134</v>
      </c>
      <c r="AD96" s="94">
        <v>39.189125295499998</v>
      </c>
      <c r="AE96" s="103">
        <f t="shared" si="22"/>
        <v>33153.999999993001</v>
      </c>
      <c r="AG96" s="110" t="s">
        <v>29</v>
      </c>
      <c r="AH96" s="92">
        <v>883</v>
      </c>
      <c r="AI96" s="92">
        <v>431</v>
      </c>
      <c r="AJ96" s="92">
        <v>452</v>
      </c>
      <c r="AK96" s="92">
        <v>178</v>
      </c>
      <c r="AL96" s="92">
        <v>570</v>
      </c>
      <c r="AM96" s="92">
        <v>135</v>
      </c>
      <c r="AN96" s="94">
        <v>39.1047565119</v>
      </c>
      <c r="AO96" s="103">
        <f t="shared" si="23"/>
        <v>34529.500000007698</v>
      </c>
      <c r="AQ96" s="110" t="s">
        <v>29</v>
      </c>
      <c r="AR96" s="92">
        <v>885</v>
      </c>
      <c r="AS96" s="92">
        <v>433</v>
      </c>
      <c r="AT96" s="92">
        <v>452</v>
      </c>
      <c r="AU96" s="92">
        <v>176</v>
      </c>
      <c r="AV96" s="92">
        <v>578</v>
      </c>
      <c r="AW96" s="92">
        <v>131</v>
      </c>
      <c r="AX96" s="94">
        <v>39.159887005599998</v>
      </c>
      <c r="AY96" s="103">
        <f t="shared" si="24"/>
        <v>34656.499999955995</v>
      </c>
      <c r="BA96" s="110" t="s">
        <v>29</v>
      </c>
      <c r="BB96" s="92">
        <v>859</v>
      </c>
      <c r="BC96" s="92">
        <v>420</v>
      </c>
      <c r="BD96" s="92">
        <v>439</v>
      </c>
      <c r="BE96" s="92">
        <v>157</v>
      </c>
      <c r="BF96" s="92">
        <v>569</v>
      </c>
      <c r="BG96" s="92">
        <v>133</v>
      </c>
      <c r="BH96" s="94">
        <v>40.1111757858</v>
      </c>
      <c r="BI96" s="103">
        <f t="shared" si="25"/>
        <v>34455.500000002197</v>
      </c>
    </row>
    <row r="97" spans="2:61" x14ac:dyDescent="0.25">
      <c r="C97" s="122">
        <f>SUM(C86:C96)</f>
        <v>6889</v>
      </c>
      <c r="I97" s="9">
        <f>J97/C97</f>
        <v>41.583467372623026</v>
      </c>
      <c r="J97" s="125">
        <f>SUM(J86:J96)</f>
        <v>286468.50673000002</v>
      </c>
      <c r="N97" s="122">
        <f>SUM(N86:N96)</f>
        <v>6854</v>
      </c>
      <c r="T97" s="9">
        <f>U97/N97</f>
        <v>41.644265763058065</v>
      </c>
      <c r="U97" s="125">
        <f>SUM(U86:U96)</f>
        <v>285429.79754</v>
      </c>
      <c r="X97" s="122">
        <f>SUM(X86:X96)</f>
        <v>6862</v>
      </c>
      <c r="AD97" s="9">
        <f>AE97/X97</f>
        <v>41.789419994168817</v>
      </c>
      <c r="AE97" s="125">
        <f>SUM(AE86:AE96)</f>
        <v>286758.99999998644</v>
      </c>
      <c r="AH97" s="122">
        <f>SUM(AH86:AH96)</f>
        <v>6954</v>
      </c>
      <c r="AN97" s="9">
        <f>AO97/AH97</f>
        <v>41.804918032788798</v>
      </c>
      <c r="AO97" s="125">
        <f>SUM(AO86:AO96)</f>
        <v>290711.40000001329</v>
      </c>
      <c r="AR97" s="122">
        <f>SUM(AR86:AR96)</f>
        <v>6976</v>
      </c>
      <c r="AX97" s="9">
        <f>AY97/AR97</f>
        <v>41.861467889911069</v>
      </c>
      <c r="AY97" s="125">
        <f>SUM(AY86:AY96)</f>
        <v>292025.60000001959</v>
      </c>
      <c r="BB97" s="122">
        <f>SUM(BB86:BB96)</f>
        <v>7018</v>
      </c>
      <c r="BH97" s="9">
        <f>BI97/BB97</f>
        <v>41.880436021669162</v>
      </c>
      <c r="BI97" s="125">
        <f>SUM(BI86:BI96)</f>
        <v>293916.90000007418</v>
      </c>
    </row>
    <row r="100" spans="2:61" x14ac:dyDescent="0.25">
      <c r="B100" t="s">
        <v>127</v>
      </c>
    </row>
    <row r="102" spans="2:61" ht="15" customHeight="1" x14ac:dyDescent="0.25">
      <c r="B102" s="134" t="s">
        <v>98</v>
      </c>
      <c r="C102" s="134" t="s">
        <v>99</v>
      </c>
      <c r="D102" s="134" t="s">
        <v>100</v>
      </c>
      <c r="E102" s="135"/>
      <c r="F102" s="134" t="s">
        <v>101</v>
      </c>
      <c r="G102" s="135"/>
      <c r="H102" s="141"/>
      <c r="I102" s="134" t="s">
        <v>102</v>
      </c>
      <c r="J102" s="106" t="s">
        <v>122</v>
      </c>
      <c r="K102" s="106"/>
      <c r="M102" s="139" t="s">
        <v>98</v>
      </c>
      <c r="N102" s="139" t="s">
        <v>99</v>
      </c>
      <c r="O102" s="136" t="s">
        <v>100</v>
      </c>
      <c r="P102" s="137"/>
      <c r="Q102" s="136" t="s">
        <v>101</v>
      </c>
      <c r="R102" s="138"/>
      <c r="S102" s="137"/>
      <c r="T102" s="139" t="s">
        <v>102</v>
      </c>
      <c r="U102" s="106" t="s">
        <v>122</v>
      </c>
      <c r="V102" s="106"/>
      <c r="W102" s="139" t="s">
        <v>98</v>
      </c>
      <c r="X102" s="139" t="s">
        <v>99</v>
      </c>
      <c r="Y102" s="136" t="s">
        <v>100</v>
      </c>
      <c r="Z102" s="137"/>
      <c r="AA102" s="136" t="s">
        <v>101</v>
      </c>
      <c r="AB102" s="138"/>
      <c r="AC102" s="137"/>
      <c r="AD102" s="139" t="s">
        <v>102</v>
      </c>
      <c r="AE102" s="106" t="s">
        <v>122</v>
      </c>
      <c r="AG102" s="134" t="s">
        <v>98</v>
      </c>
      <c r="AH102" s="134" t="s">
        <v>99</v>
      </c>
      <c r="AI102" s="134" t="s">
        <v>100</v>
      </c>
      <c r="AJ102" s="135"/>
      <c r="AK102" s="134" t="s">
        <v>101</v>
      </c>
      <c r="AL102" s="135"/>
      <c r="AM102" s="135"/>
      <c r="AN102" s="134" t="s">
        <v>102</v>
      </c>
      <c r="AO102" s="106" t="s">
        <v>122</v>
      </c>
      <c r="AQ102" s="134" t="s">
        <v>98</v>
      </c>
      <c r="AR102" s="134" t="s">
        <v>99</v>
      </c>
      <c r="AS102" s="134" t="s">
        <v>100</v>
      </c>
      <c r="AT102" s="135"/>
      <c r="AU102" s="134" t="s">
        <v>101</v>
      </c>
      <c r="AV102" s="135"/>
      <c r="AW102" s="135"/>
      <c r="AX102" s="134" t="s">
        <v>102</v>
      </c>
      <c r="AY102" s="106" t="s">
        <v>122</v>
      </c>
      <c r="BA102" s="134" t="s">
        <v>98</v>
      </c>
      <c r="BB102" s="134" t="s">
        <v>99</v>
      </c>
      <c r="BC102" s="134" t="s">
        <v>100</v>
      </c>
      <c r="BD102" s="135"/>
      <c r="BE102" s="134" t="s">
        <v>101</v>
      </c>
      <c r="BF102" s="135"/>
      <c r="BG102" s="135"/>
      <c r="BH102" s="134" t="s">
        <v>102</v>
      </c>
      <c r="BI102" s="106" t="s">
        <v>122</v>
      </c>
    </row>
    <row r="103" spans="2:61" x14ac:dyDescent="0.25">
      <c r="B103" s="135"/>
      <c r="C103" s="135"/>
      <c r="D103" s="98" t="s">
        <v>103</v>
      </c>
      <c r="E103" s="98" t="s">
        <v>104</v>
      </c>
      <c r="F103" s="98" t="s">
        <v>105</v>
      </c>
      <c r="G103" s="98" t="s">
        <v>106</v>
      </c>
      <c r="H103" s="119" t="s">
        <v>107</v>
      </c>
      <c r="I103" s="135"/>
      <c r="J103" s="116"/>
      <c r="M103" s="140"/>
      <c r="N103" s="140"/>
      <c r="O103" s="98" t="s">
        <v>103</v>
      </c>
      <c r="P103" s="98" t="s">
        <v>104</v>
      </c>
      <c r="Q103" s="98" t="s">
        <v>105</v>
      </c>
      <c r="R103" s="98" t="s">
        <v>106</v>
      </c>
      <c r="S103" s="98" t="s">
        <v>107</v>
      </c>
      <c r="T103" s="140"/>
      <c r="U103" s="116"/>
      <c r="V103" s="109"/>
      <c r="W103" s="140"/>
      <c r="X103" s="140"/>
      <c r="Y103" s="98" t="s">
        <v>103</v>
      </c>
      <c r="Z103" s="98" t="s">
        <v>104</v>
      </c>
      <c r="AA103" s="98" t="s">
        <v>105</v>
      </c>
      <c r="AB103" s="98" t="s">
        <v>106</v>
      </c>
      <c r="AC103" s="98" t="s">
        <v>107</v>
      </c>
      <c r="AD103" s="140"/>
      <c r="AE103" s="116"/>
      <c r="AG103" s="135"/>
      <c r="AH103" s="135"/>
      <c r="AI103" s="98" t="s">
        <v>103</v>
      </c>
      <c r="AJ103" s="98" t="s">
        <v>104</v>
      </c>
      <c r="AK103" s="98" t="s">
        <v>105</v>
      </c>
      <c r="AL103" s="98" t="s">
        <v>106</v>
      </c>
      <c r="AM103" s="98" t="s">
        <v>107</v>
      </c>
      <c r="AN103" s="135"/>
      <c r="AO103" s="116"/>
      <c r="AQ103" s="135"/>
      <c r="AR103" s="135"/>
      <c r="AS103" s="98" t="s">
        <v>103</v>
      </c>
      <c r="AT103" s="98" t="s">
        <v>104</v>
      </c>
      <c r="AU103" s="98" t="s">
        <v>105</v>
      </c>
      <c r="AV103" s="98" t="s">
        <v>106</v>
      </c>
      <c r="AW103" s="98" t="s">
        <v>107</v>
      </c>
      <c r="AX103" s="135"/>
      <c r="AY103" s="116"/>
      <c r="BA103" s="135"/>
      <c r="BB103" s="135"/>
      <c r="BC103" s="98" t="s">
        <v>103</v>
      </c>
      <c r="BD103" s="98" t="s">
        <v>104</v>
      </c>
      <c r="BE103" s="98" t="s">
        <v>105</v>
      </c>
      <c r="BF103" s="98" t="s">
        <v>106</v>
      </c>
      <c r="BG103" s="98" t="s">
        <v>107</v>
      </c>
      <c r="BH103" s="135"/>
      <c r="BI103" s="116"/>
    </row>
    <row r="104" spans="2:61" x14ac:dyDescent="0.25">
      <c r="B104" s="110" t="s">
        <v>21</v>
      </c>
      <c r="C104" s="92">
        <v>1047</v>
      </c>
      <c r="D104" s="92">
        <v>534</v>
      </c>
      <c r="E104" s="92">
        <v>513</v>
      </c>
      <c r="F104" s="92">
        <v>166</v>
      </c>
      <c r="G104" s="92">
        <v>715</v>
      </c>
      <c r="H104" s="92">
        <v>166</v>
      </c>
      <c r="I104" s="94">
        <v>41.185769999999998</v>
      </c>
      <c r="J104" s="103">
        <f t="shared" ref="J104:J110" si="26">I104*C104</f>
        <v>43121.501189999995</v>
      </c>
      <c r="K104" s="103"/>
      <c r="M104" s="110" t="s">
        <v>21</v>
      </c>
      <c r="N104" s="92">
        <v>1059</v>
      </c>
      <c r="O104" s="92">
        <v>541</v>
      </c>
      <c r="P104" s="92">
        <v>518</v>
      </c>
      <c r="Q104" s="92">
        <v>174</v>
      </c>
      <c r="R104" s="92">
        <v>709</v>
      </c>
      <c r="S104" s="92">
        <v>176</v>
      </c>
      <c r="T104" s="94">
        <v>40.948540000000001</v>
      </c>
      <c r="U104" s="103">
        <f t="shared" ref="U104:U110" si="27">T104*N104</f>
        <v>43364.503860000004</v>
      </c>
      <c r="W104" s="110" t="s">
        <v>21</v>
      </c>
      <c r="X104" s="92">
        <v>1071</v>
      </c>
      <c r="Y104" s="92">
        <v>546</v>
      </c>
      <c r="Z104" s="92">
        <v>525</v>
      </c>
      <c r="AA104" s="92">
        <v>172</v>
      </c>
      <c r="AB104" s="92">
        <v>716</v>
      </c>
      <c r="AC104" s="92">
        <v>183</v>
      </c>
      <c r="AD104" s="94">
        <v>40.685807656400002</v>
      </c>
      <c r="AE104" s="103">
        <f t="shared" ref="AE104:AE110" si="28">AD104*X104</f>
        <v>43574.500000004402</v>
      </c>
      <c r="AG104" s="110" t="s">
        <v>21</v>
      </c>
      <c r="AH104" s="92">
        <v>1067</v>
      </c>
      <c r="AI104" s="92">
        <v>540</v>
      </c>
      <c r="AJ104" s="92">
        <v>527</v>
      </c>
      <c r="AK104" s="92">
        <v>176</v>
      </c>
      <c r="AL104" s="92">
        <v>704</v>
      </c>
      <c r="AM104" s="92">
        <v>187</v>
      </c>
      <c r="AN104" s="94">
        <v>40.684629803200004</v>
      </c>
      <c r="AO104" s="103">
        <f t="shared" ref="AO104:AO110" si="29">AN104*AH104</f>
        <v>43410.500000014406</v>
      </c>
      <c r="AQ104" s="110" t="s">
        <v>21</v>
      </c>
      <c r="AR104" s="92">
        <v>1077</v>
      </c>
      <c r="AS104" s="92">
        <v>538</v>
      </c>
      <c r="AT104" s="92">
        <v>539</v>
      </c>
      <c r="AU104" s="92">
        <v>186</v>
      </c>
      <c r="AV104" s="92">
        <v>706</v>
      </c>
      <c r="AW104" s="92">
        <v>185</v>
      </c>
      <c r="AX104" s="94">
        <v>40.457288765100003</v>
      </c>
      <c r="AY104" s="103">
        <f t="shared" ref="AY104:AY110" si="30">AX104*AR104</f>
        <v>43572.500000012704</v>
      </c>
      <c r="BA104" s="110" t="s">
        <v>21</v>
      </c>
      <c r="BB104" s="92">
        <v>1068</v>
      </c>
      <c r="BC104" s="92">
        <v>542</v>
      </c>
      <c r="BD104" s="92">
        <v>526</v>
      </c>
      <c r="BE104" s="92">
        <v>185</v>
      </c>
      <c r="BF104" s="92">
        <v>695</v>
      </c>
      <c r="BG104" s="92">
        <v>188</v>
      </c>
      <c r="BH104" s="94">
        <v>40.867041198499997</v>
      </c>
      <c r="BI104" s="103">
        <f t="shared" ref="BI104:BI110" si="31">BH104*BB104</f>
        <v>43645.999999997999</v>
      </c>
    </row>
    <row r="105" spans="2:61" x14ac:dyDescent="0.25">
      <c r="B105" s="110" t="s">
        <v>40</v>
      </c>
      <c r="C105" s="92">
        <v>1365</v>
      </c>
      <c r="D105" s="92">
        <v>681</v>
      </c>
      <c r="E105" s="92">
        <v>684</v>
      </c>
      <c r="F105" s="92">
        <v>210</v>
      </c>
      <c r="G105" s="92">
        <v>942</v>
      </c>
      <c r="H105" s="92">
        <v>213</v>
      </c>
      <c r="I105" s="94">
        <v>40.327840000000002</v>
      </c>
      <c r="J105" s="103">
        <f t="shared" si="26"/>
        <v>55047.501600000003</v>
      </c>
      <c r="K105" s="103"/>
      <c r="M105" s="110" t="s">
        <v>40</v>
      </c>
      <c r="N105" s="92">
        <v>1371</v>
      </c>
      <c r="O105" s="92">
        <v>683</v>
      </c>
      <c r="P105" s="92">
        <v>688</v>
      </c>
      <c r="Q105" s="92">
        <v>224</v>
      </c>
      <c r="R105" s="92">
        <v>925</v>
      </c>
      <c r="S105" s="92">
        <v>222</v>
      </c>
      <c r="T105" s="94">
        <v>40.349739999999997</v>
      </c>
      <c r="U105" s="103">
        <f t="shared" si="27"/>
        <v>55319.493539999996</v>
      </c>
      <c r="W105" s="110" t="s">
        <v>40</v>
      </c>
      <c r="X105" s="92">
        <v>1371</v>
      </c>
      <c r="Y105" s="92">
        <v>681</v>
      </c>
      <c r="Z105" s="92">
        <v>690</v>
      </c>
      <c r="AA105" s="92">
        <v>234</v>
      </c>
      <c r="AB105" s="92">
        <v>908</v>
      </c>
      <c r="AC105" s="92">
        <v>229</v>
      </c>
      <c r="AD105" s="94">
        <v>40.541575492299998</v>
      </c>
      <c r="AE105" s="103">
        <f t="shared" si="28"/>
        <v>55582.499999943298</v>
      </c>
      <c r="AG105" s="110" t="s">
        <v>40</v>
      </c>
      <c r="AH105" s="92">
        <v>1364</v>
      </c>
      <c r="AI105" s="92">
        <v>672</v>
      </c>
      <c r="AJ105" s="92">
        <v>692</v>
      </c>
      <c r="AK105" s="92">
        <v>240</v>
      </c>
      <c r="AL105" s="92">
        <v>895</v>
      </c>
      <c r="AM105" s="92">
        <v>229</v>
      </c>
      <c r="AN105" s="94">
        <v>40.8299120235</v>
      </c>
      <c r="AO105" s="103">
        <f t="shared" si="29"/>
        <v>55692.000000054002</v>
      </c>
      <c r="AQ105" s="110" t="s">
        <v>40</v>
      </c>
      <c r="AR105" s="92">
        <v>1366</v>
      </c>
      <c r="AS105" s="92">
        <v>671</v>
      </c>
      <c r="AT105" s="92">
        <v>695</v>
      </c>
      <c r="AU105" s="92">
        <v>234</v>
      </c>
      <c r="AV105" s="92">
        <v>902</v>
      </c>
      <c r="AW105" s="92">
        <v>230</v>
      </c>
      <c r="AX105" s="94">
        <v>41.108345534400001</v>
      </c>
      <c r="AY105" s="103">
        <f t="shared" si="30"/>
        <v>56153.999999990403</v>
      </c>
      <c r="BA105" s="110" t="s">
        <v>40</v>
      </c>
      <c r="BB105" s="92">
        <v>1395</v>
      </c>
      <c r="BC105" s="92">
        <v>681</v>
      </c>
      <c r="BD105" s="92">
        <v>714</v>
      </c>
      <c r="BE105" s="92">
        <v>258</v>
      </c>
      <c r="BF105" s="92">
        <v>904</v>
      </c>
      <c r="BG105" s="92">
        <v>233</v>
      </c>
      <c r="BH105" s="94">
        <v>40.765232974900002</v>
      </c>
      <c r="BI105" s="103">
        <f t="shared" si="31"/>
        <v>56867.499999985499</v>
      </c>
    </row>
    <row r="106" spans="2:61" x14ac:dyDescent="0.25">
      <c r="B106" s="112" t="s">
        <v>91</v>
      </c>
      <c r="C106" s="101">
        <v>1394</v>
      </c>
      <c r="D106" s="101">
        <v>698</v>
      </c>
      <c r="E106" s="101">
        <v>696</v>
      </c>
      <c r="F106" s="101">
        <v>185</v>
      </c>
      <c r="G106" s="101">
        <v>946</v>
      </c>
      <c r="H106" s="101">
        <v>263</v>
      </c>
      <c r="I106" s="113">
        <v>42.257530000000003</v>
      </c>
      <c r="J106" s="103">
        <f t="shared" si="26"/>
        <v>58906.99682</v>
      </c>
      <c r="K106" s="108"/>
      <c r="L106" s="28"/>
      <c r="M106" s="112" t="s">
        <v>91</v>
      </c>
      <c r="N106" s="101">
        <v>1410</v>
      </c>
      <c r="O106" s="101">
        <v>708</v>
      </c>
      <c r="P106" s="101">
        <v>702</v>
      </c>
      <c r="Q106" s="101">
        <v>192</v>
      </c>
      <c r="R106" s="101">
        <v>937</v>
      </c>
      <c r="S106" s="101">
        <v>281</v>
      </c>
      <c r="T106" s="113">
        <v>42.715600000000002</v>
      </c>
      <c r="U106" s="103">
        <f t="shared" si="27"/>
        <v>60228.996000000006</v>
      </c>
      <c r="V106" s="28"/>
      <c r="W106" s="112" t="s">
        <v>91</v>
      </c>
      <c r="X106" s="101">
        <v>1394</v>
      </c>
      <c r="Y106" s="101">
        <v>698</v>
      </c>
      <c r="Z106" s="101">
        <v>696</v>
      </c>
      <c r="AA106" s="101">
        <v>194</v>
      </c>
      <c r="AB106" s="101">
        <v>905</v>
      </c>
      <c r="AC106" s="101">
        <v>295</v>
      </c>
      <c r="AD106" s="113">
        <v>43.092539454799997</v>
      </c>
      <c r="AE106" s="103">
        <f t="shared" si="28"/>
        <v>60070.999999991196</v>
      </c>
      <c r="AF106" s="28"/>
      <c r="AG106" s="112" t="s">
        <v>91</v>
      </c>
      <c r="AH106" s="101">
        <v>1401</v>
      </c>
      <c r="AI106" s="101">
        <v>710</v>
      </c>
      <c r="AJ106" s="101">
        <v>691</v>
      </c>
      <c r="AK106" s="101">
        <v>202</v>
      </c>
      <c r="AL106" s="101">
        <v>905</v>
      </c>
      <c r="AM106" s="101">
        <v>294</v>
      </c>
      <c r="AN106" s="113">
        <v>43.098144182699997</v>
      </c>
      <c r="AO106" s="103">
        <f t="shared" si="29"/>
        <v>60380.499999962696</v>
      </c>
      <c r="AP106" s="28"/>
      <c r="AQ106" s="112" t="s">
        <v>91</v>
      </c>
      <c r="AR106" s="101">
        <v>1425</v>
      </c>
      <c r="AS106" s="101">
        <v>718</v>
      </c>
      <c r="AT106" s="101">
        <v>707</v>
      </c>
      <c r="AU106" s="101">
        <v>217</v>
      </c>
      <c r="AV106" s="101">
        <v>911</v>
      </c>
      <c r="AW106" s="101">
        <v>297</v>
      </c>
      <c r="AX106" s="113">
        <v>42.810175438599998</v>
      </c>
      <c r="AY106" s="103">
        <f t="shared" si="30"/>
        <v>61004.500000004999</v>
      </c>
      <c r="AZ106" s="28"/>
      <c r="BA106" s="112" t="s">
        <v>91</v>
      </c>
      <c r="BB106" s="101">
        <v>1445</v>
      </c>
      <c r="BC106" s="101">
        <v>726</v>
      </c>
      <c r="BD106" s="101">
        <v>719</v>
      </c>
      <c r="BE106" s="101">
        <v>226</v>
      </c>
      <c r="BF106" s="101">
        <v>911</v>
      </c>
      <c r="BG106" s="101">
        <v>308</v>
      </c>
      <c r="BH106" s="113">
        <v>42.869550173</v>
      </c>
      <c r="BI106" s="103">
        <f t="shared" si="31"/>
        <v>61946.499999984997</v>
      </c>
    </row>
    <row r="107" spans="2:61" x14ac:dyDescent="0.25">
      <c r="B107" s="110" t="s">
        <v>31</v>
      </c>
      <c r="C107" s="92">
        <v>1493</v>
      </c>
      <c r="D107" s="92">
        <v>746</v>
      </c>
      <c r="E107" s="92">
        <v>747</v>
      </c>
      <c r="F107" s="92">
        <v>239</v>
      </c>
      <c r="G107" s="92">
        <v>1026</v>
      </c>
      <c r="H107" s="92">
        <v>228</v>
      </c>
      <c r="I107" s="94">
        <v>40.296379999999999</v>
      </c>
      <c r="J107" s="103">
        <f t="shared" si="26"/>
        <v>60162.495340000001</v>
      </c>
      <c r="K107" s="103"/>
      <c r="M107" s="110" t="s">
        <v>31</v>
      </c>
      <c r="N107" s="92">
        <v>1555</v>
      </c>
      <c r="O107" s="92">
        <v>773</v>
      </c>
      <c r="P107" s="92">
        <v>782</v>
      </c>
      <c r="Q107" s="92">
        <v>267</v>
      </c>
      <c r="R107" s="92">
        <v>1047</v>
      </c>
      <c r="S107" s="92">
        <v>241</v>
      </c>
      <c r="T107" s="94">
        <v>39.804819999999999</v>
      </c>
      <c r="U107" s="103">
        <f t="shared" si="27"/>
        <v>61896.4951</v>
      </c>
      <c r="W107" s="110" t="s">
        <v>31</v>
      </c>
      <c r="X107" s="92">
        <v>1607</v>
      </c>
      <c r="Y107" s="92">
        <v>809</v>
      </c>
      <c r="Z107" s="92">
        <v>798</v>
      </c>
      <c r="AA107" s="92">
        <v>282</v>
      </c>
      <c r="AB107" s="92">
        <v>1078</v>
      </c>
      <c r="AC107" s="92">
        <v>247</v>
      </c>
      <c r="AD107" s="94">
        <v>39.395457374000003</v>
      </c>
      <c r="AE107" s="103">
        <f t="shared" si="28"/>
        <v>63308.500000018008</v>
      </c>
      <c r="AG107" s="110" t="s">
        <v>31</v>
      </c>
      <c r="AH107" s="92">
        <v>1658</v>
      </c>
      <c r="AI107" s="92">
        <v>840</v>
      </c>
      <c r="AJ107" s="92">
        <v>818</v>
      </c>
      <c r="AK107" s="92">
        <v>305</v>
      </c>
      <c r="AL107" s="92">
        <v>1094</v>
      </c>
      <c r="AM107" s="92">
        <v>259</v>
      </c>
      <c r="AN107" s="94">
        <v>39.082629674300001</v>
      </c>
      <c r="AO107" s="103">
        <f t="shared" si="29"/>
        <v>64798.999999989399</v>
      </c>
      <c r="AQ107" s="110" t="s">
        <v>31</v>
      </c>
      <c r="AR107" s="92">
        <v>1689</v>
      </c>
      <c r="AS107" s="92">
        <v>854</v>
      </c>
      <c r="AT107" s="92">
        <v>835</v>
      </c>
      <c r="AU107" s="92">
        <v>315</v>
      </c>
      <c r="AV107" s="92">
        <v>1104</v>
      </c>
      <c r="AW107" s="92">
        <v>270</v>
      </c>
      <c r="AX107" s="94">
        <v>39.054766133800001</v>
      </c>
      <c r="AY107" s="103">
        <f t="shared" si="30"/>
        <v>65963.499999988198</v>
      </c>
      <c r="BA107" s="110" t="s">
        <v>31</v>
      </c>
      <c r="BB107" s="92">
        <v>1706</v>
      </c>
      <c r="BC107" s="92">
        <v>866</v>
      </c>
      <c r="BD107" s="92">
        <v>840</v>
      </c>
      <c r="BE107" s="92">
        <v>311</v>
      </c>
      <c r="BF107" s="92">
        <v>1124</v>
      </c>
      <c r="BG107" s="92">
        <v>271</v>
      </c>
      <c r="BH107" s="94">
        <v>38.941383352899997</v>
      </c>
      <c r="BI107" s="103">
        <f t="shared" si="31"/>
        <v>66434.000000047396</v>
      </c>
    </row>
    <row r="108" spans="2:61" x14ac:dyDescent="0.25">
      <c r="B108" s="110" t="s">
        <v>33</v>
      </c>
      <c r="C108" s="92">
        <v>1554</v>
      </c>
      <c r="D108" s="92">
        <v>781</v>
      </c>
      <c r="E108" s="92">
        <v>773</v>
      </c>
      <c r="F108" s="92">
        <v>245</v>
      </c>
      <c r="G108" s="92">
        <v>1007</v>
      </c>
      <c r="H108" s="92">
        <v>302</v>
      </c>
      <c r="I108" s="94">
        <v>43.099739999999997</v>
      </c>
      <c r="J108" s="103">
        <f t="shared" si="26"/>
        <v>66976.99596</v>
      </c>
      <c r="K108" s="103"/>
      <c r="M108" s="110" t="s">
        <v>33</v>
      </c>
      <c r="N108" s="92">
        <v>1557</v>
      </c>
      <c r="O108" s="92">
        <v>776</v>
      </c>
      <c r="P108" s="92">
        <v>781</v>
      </c>
      <c r="Q108" s="92">
        <v>257</v>
      </c>
      <c r="R108" s="92">
        <v>987</v>
      </c>
      <c r="S108" s="92">
        <v>313</v>
      </c>
      <c r="T108" s="94">
        <v>43.090240000000001</v>
      </c>
      <c r="U108" s="103">
        <f t="shared" si="27"/>
        <v>67091.503680000009</v>
      </c>
      <c r="W108" s="110" t="s">
        <v>33</v>
      </c>
      <c r="X108" s="92">
        <v>1554</v>
      </c>
      <c r="Y108" s="92">
        <v>773</v>
      </c>
      <c r="Z108" s="92">
        <v>781</v>
      </c>
      <c r="AA108" s="92">
        <v>251</v>
      </c>
      <c r="AB108" s="92">
        <v>992</v>
      </c>
      <c r="AC108" s="92">
        <v>311</v>
      </c>
      <c r="AD108" s="94">
        <v>43.588803088799999</v>
      </c>
      <c r="AE108" s="103">
        <f t="shared" si="28"/>
        <v>67736.999999995198</v>
      </c>
      <c r="AG108" s="110" t="s">
        <v>33</v>
      </c>
      <c r="AH108" s="92">
        <v>1549</v>
      </c>
      <c r="AI108" s="92">
        <v>776</v>
      </c>
      <c r="AJ108" s="92">
        <v>773</v>
      </c>
      <c r="AK108" s="92">
        <v>244</v>
      </c>
      <c r="AL108" s="92">
        <v>984</v>
      </c>
      <c r="AM108" s="92">
        <v>321</v>
      </c>
      <c r="AN108" s="94">
        <v>44.1204002582</v>
      </c>
      <c r="AO108" s="103">
        <f t="shared" si="29"/>
        <v>68342.499999951804</v>
      </c>
      <c r="AQ108" s="110" t="s">
        <v>33</v>
      </c>
      <c r="AR108" s="92">
        <v>1570</v>
      </c>
      <c r="AS108" s="92">
        <v>782</v>
      </c>
      <c r="AT108" s="92">
        <v>788</v>
      </c>
      <c r="AU108" s="92">
        <v>243</v>
      </c>
      <c r="AV108" s="92">
        <v>987</v>
      </c>
      <c r="AW108" s="92">
        <v>340</v>
      </c>
      <c r="AX108" s="94">
        <v>44.643312101900001</v>
      </c>
      <c r="AY108" s="103">
        <f t="shared" si="30"/>
        <v>70089.999999983003</v>
      </c>
      <c r="BA108" s="110" t="s">
        <v>33</v>
      </c>
      <c r="BB108" s="92">
        <v>1580</v>
      </c>
      <c r="BC108" s="92">
        <v>786</v>
      </c>
      <c r="BD108" s="92">
        <v>794</v>
      </c>
      <c r="BE108" s="92">
        <v>240</v>
      </c>
      <c r="BF108" s="92">
        <v>987</v>
      </c>
      <c r="BG108" s="92">
        <v>353</v>
      </c>
      <c r="BH108" s="94">
        <v>44.7056962025</v>
      </c>
      <c r="BI108" s="103">
        <f t="shared" si="31"/>
        <v>70634.99999995</v>
      </c>
    </row>
    <row r="109" spans="2:61" x14ac:dyDescent="0.25">
      <c r="B109" s="110" t="s">
        <v>43</v>
      </c>
      <c r="C109" s="92">
        <v>1726</v>
      </c>
      <c r="D109" s="92">
        <v>855</v>
      </c>
      <c r="E109" s="92">
        <v>871</v>
      </c>
      <c r="F109" s="92">
        <v>327</v>
      </c>
      <c r="G109" s="92">
        <v>1124</v>
      </c>
      <c r="H109" s="92">
        <v>275</v>
      </c>
      <c r="I109" s="94">
        <v>39.596179999999997</v>
      </c>
      <c r="J109" s="103">
        <f t="shared" si="26"/>
        <v>68343.006679999991</v>
      </c>
      <c r="K109" s="103"/>
      <c r="M109" s="110" t="s">
        <v>43</v>
      </c>
      <c r="N109" s="92">
        <v>1713</v>
      </c>
      <c r="O109" s="92">
        <v>849</v>
      </c>
      <c r="P109" s="92">
        <v>864</v>
      </c>
      <c r="Q109" s="92">
        <v>320</v>
      </c>
      <c r="R109" s="92">
        <v>1119</v>
      </c>
      <c r="S109" s="92">
        <v>274</v>
      </c>
      <c r="T109" s="94">
        <v>39.913890000000002</v>
      </c>
      <c r="U109" s="103">
        <f t="shared" si="27"/>
        <v>68372.493570000006</v>
      </c>
      <c r="W109" s="110" t="s">
        <v>43</v>
      </c>
      <c r="X109" s="92">
        <v>1708</v>
      </c>
      <c r="Y109" s="92">
        <v>847</v>
      </c>
      <c r="Z109" s="92">
        <v>861</v>
      </c>
      <c r="AA109" s="92">
        <v>309</v>
      </c>
      <c r="AB109" s="92">
        <v>1125</v>
      </c>
      <c r="AC109" s="92">
        <v>274</v>
      </c>
      <c r="AD109" s="94">
        <v>40.211943793899998</v>
      </c>
      <c r="AE109" s="103">
        <f t="shared" si="28"/>
        <v>68681.999999981199</v>
      </c>
      <c r="AG109" s="110" t="s">
        <v>43</v>
      </c>
      <c r="AH109" s="92">
        <v>1724</v>
      </c>
      <c r="AI109" s="92">
        <v>860</v>
      </c>
      <c r="AJ109" s="92">
        <v>864</v>
      </c>
      <c r="AK109" s="92">
        <v>319</v>
      </c>
      <c r="AL109" s="92">
        <v>1126</v>
      </c>
      <c r="AM109" s="92">
        <v>279</v>
      </c>
      <c r="AN109" s="94">
        <v>40.115429234300002</v>
      </c>
      <c r="AO109" s="103">
        <f t="shared" si="29"/>
        <v>69158.999999933207</v>
      </c>
      <c r="AQ109" s="110" t="s">
        <v>43</v>
      </c>
      <c r="AR109" s="92">
        <v>1723</v>
      </c>
      <c r="AS109" s="92">
        <v>857</v>
      </c>
      <c r="AT109" s="92">
        <v>866</v>
      </c>
      <c r="AU109" s="92">
        <v>318</v>
      </c>
      <c r="AV109" s="92">
        <v>1117</v>
      </c>
      <c r="AW109" s="92">
        <v>288</v>
      </c>
      <c r="AX109" s="94">
        <v>40.394950667400003</v>
      </c>
      <c r="AY109" s="103">
        <f t="shared" si="30"/>
        <v>69600.499999930209</v>
      </c>
      <c r="BA109" s="110" t="s">
        <v>43</v>
      </c>
      <c r="BB109" s="92">
        <v>1740</v>
      </c>
      <c r="BC109" s="92">
        <v>863</v>
      </c>
      <c r="BD109" s="92">
        <v>877</v>
      </c>
      <c r="BE109" s="92">
        <v>330</v>
      </c>
      <c r="BF109" s="92">
        <v>1104</v>
      </c>
      <c r="BG109" s="92">
        <v>306</v>
      </c>
      <c r="BH109" s="94">
        <v>40.481609195399997</v>
      </c>
      <c r="BI109" s="103">
        <f t="shared" si="31"/>
        <v>70437.999999995998</v>
      </c>
    </row>
    <row r="110" spans="2:61" x14ac:dyDescent="0.25">
      <c r="B110" s="110" t="s">
        <v>36</v>
      </c>
      <c r="C110" s="92">
        <v>2365</v>
      </c>
      <c r="D110" s="92">
        <v>1173</v>
      </c>
      <c r="E110" s="92">
        <v>1192</v>
      </c>
      <c r="F110" s="92">
        <v>321</v>
      </c>
      <c r="G110" s="92">
        <v>1579</v>
      </c>
      <c r="H110" s="92">
        <v>465</v>
      </c>
      <c r="I110" s="94">
        <v>43.192599999999999</v>
      </c>
      <c r="J110" s="103">
        <f t="shared" si="26"/>
        <v>102150.499</v>
      </c>
      <c r="K110" s="103"/>
      <c r="M110" s="110" t="s">
        <v>36</v>
      </c>
      <c r="N110" s="92">
        <v>2337</v>
      </c>
      <c r="O110" s="92">
        <v>1156</v>
      </c>
      <c r="P110" s="92">
        <v>1181</v>
      </c>
      <c r="Q110" s="92">
        <v>321</v>
      </c>
      <c r="R110" s="92">
        <v>1560</v>
      </c>
      <c r="S110" s="92">
        <v>456</v>
      </c>
      <c r="T110" s="94">
        <v>43.327559999999998</v>
      </c>
      <c r="U110" s="103">
        <f t="shared" si="27"/>
        <v>101256.50771999999</v>
      </c>
      <c r="W110" s="110" t="s">
        <v>36</v>
      </c>
      <c r="X110" s="92">
        <v>2321</v>
      </c>
      <c r="Y110" s="92">
        <v>1150</v>
      </c>
      <c r="Z110" s="92">
        <v>1171</v>
      </c>
      <c r="AA110" s="92">
        <v>317</v>
      </c>
      <c r="AB110" s="92">
        <v>1538</v>
      </c>
      <c r="AC110" s="92">
        <v>466</v>
      </c>
      <c r="AD110" s="94">
        <v>43.651227919</v>
      </c>
      <c r="AE110" s="103">
        <f t="shared" si="28"/>
        <v>101314.499999999</v>
      </c>
      <c r="AG110" s="110" t="s">
        <v>36</v>
      </c>
      <c r="AH110" s="92">
        <v>2305</v>
      </c>
      <c r="AI110" s="92">
        <v>1138</v>
      </c>
      <c r="AJ110" s="92">
        <v>1167</v>
      </c>
      <c r="AK110" s="92">
        <v>328</v>
      </c>
      <c r="AL110" s="92">
        <v>1490</v>
      </c>
      <c r="AM110" s="92">
        <v>487</v>
      </c>
      <c r="AN110" s="94">
        <v>43.870932754899997</v>
      </c>
      <c r="AO110" s="103">
        <f t="shared" si="29"/>
        <v>101122.50000004449</v>
      </c>
      <c r="AQ110" s="110" t="s">
        <v>36</v>
      </c>
      <c r="AR110" s="92">
        <v>2304</v>
      </c>
      <c r="AS110" s="92">
        <v>1136</v>
      </c>
      <c r="AT110" s="92">
        <v>1168</v>
      </c>
      <c r="AU110" s="92">
        <v>332</v>
      </c>
      <c r="AV110" s="92">
        <v>1479</v>
      </c>
      <c r="AW110" s="92">
        <v>493</v>
      </c>
      <c r="AX110" s="94">
        <v>43.708767361100001</v>
      </c>
      <c r="AY110" s="103">
        <f t="shared" si="30"/>
        <v>100704.9999999744</v>
      </c>
      <c r="BA110" s="110" t="s">
        <v>36</v>
      </c>
      <c r="BB110" s="92">
        <v>2311</v>
      </c>
      <c r="BC110" s="92">
        <v>1136</v>
      </c>
      <c r="BD110" s="92">
        <v>1175</v>
      </c>
      <c r="BE110" s="92">
        <v>322</v>
      </c>
      <c r="BF110" s="92">
        <v>1479</v>
      </c>
      <c r="BG110" s="92">
        <v>510</v>
      </c>
      <c r="BH110" s="94">
        <v>44.041756815200003</v>
      </c>
      <c r="BI110" s="103">
        <f t="shared" si="31"/>
        <v>101780.49999992721</v>
      </c>
    </row>
    <row r="111" spans="2:61" x14ac:dyDescent="0.25">
      <c r="C111" s="122">
        <f>SUM(C104:C110)</f>
        <v>10944</v>
      </c>
      <c r="I111" s="9">
        <f>J111/C111</f>
        <v>41.548702173793856</v>
      </c>
      <c r="J111" s="125">
        <f>SUM(J104:J110)</f>
        <v>454708.99659</v>
      </c>
      <c r="N111" s="122">
        <f>SUM(N104:N110)</f>
        <v>11002</v>
      </c>
      <c r="T111" s="9">
        <f>U111/N111</f>
        <v>41.586074665515362</v>
      </c>
      <c r="U111" s="125">
        <f>SUM(U104:U110)</f>
        <v>457529.99346999999</v>
      </c>
      <c r="X111" s="122">
        <f>SUM(X104:X110)</f>
        <v>11026</v>
      </c>
      <c r="AD111" s="9">
        <f>AE111/X111</f>
        <v>41.744059495731207</v>
      </c>
      <c r="AE111" s="125">
        <f>SUM(AE104:AE110)</f>
        <v>460269.9999999323</v>
      </c>
      <c r="AH111" s="122">
        <f>SUM(AH104:AH110)</f>
        <v>11068</v>
      </c>
      <c r="AN111" s="9">
        <f>AO111/AH111</f>
        <v>41.823816407657205</v>
      </c>
      <c r="AO111" s="125">
        <f>SUM(AO104:AO110)</f>
        <v>462905.99999994994</v>
      </c>
      <c r="AR111" s="122">
        <f>SUM(AR104:AR110)</f>
        <v>11154</v>
      </c>
      <c r="AX111" s="9">
        <f>AY111/AR111</f>
        <v>41.876456876446468</v>
      </c>
      <c r="AY111" s="125">
        <f>SUM(AY104:AY110)</f>
        <v>467089.99999988393</v>
      </c>
      <c r="BB111" s="122">
        <f>SUM(BB104:BB110)</f>
        <v>11245</v>
      </c>
      <c r="BH111" s="9">
        <f>BI111/BB111</f>
        <v>41.951756336139532</v>
      </c>
      <c r="BI111" s="125">
        <f>SUM(BI104:BI110)</f>
        <v>471747.49999988906</v>
      </c>
    </row>
  </sheetData>
  <sortState ref="A49:BI78">
    <sortCondition ref="C49:C78"/>
  </sortState>
  <mergeCells count="120">
    <mergeCell ref="B7:B8"/>
    <mergeCell ref="C7:C8"/>
    <mergeCell ref="D7:E7"/>
    <mergeCell ref="F7:H7"/>
    <mergeCell ref="I7:I8"/>
    <mergeCell ref="M7:M8"/>
    <mergeCell ref="Y7:Z7"/>
    <mergeCell ref="AA7:AC7"/>
    <mergeCell ref="AD7:AD8"/>
    <mergeCell ref="AG7:AG8"/>
    <mergeCell ref="AH7:AH8"/>
    <mergeCell ref="AI7:AJ7"/>
    <mergeCell ref="N7:N8"/>
    <mergeCell ref="O7:P7"/>
    <mergeCell ref="Q7:S7"/>
    <mergeCell ref="T7:T8"/>
    <mergeCell ref="W7:W8"/>
    <mergeCell ref="X7:X8"/>
    <mergeCell ref="AX7:AX8"/>
    <mergeCell ref="BA7:BA8"/>
    <mergeCell ref="BB7:BB8"/>
    <mergeCell ref="BC7:BD7"/>
    <mergeCell ref="BE7:BG7"/>
    <mergeCell ref="BH7:BH8"/>
    <mergeCell ref="AK7:AM7"/>
    <mergeCell ref="AN7:AN8"/>
    <mergeCell ref="AQ7:AQ8"/>
    <mergeCell ref="AR7:AR8"/>
    <mergeCell ref="AS7:AT7"/>
    <mergeCell ref="AU7:AW7"/>
    <mergeCell ref="T47:T48"/>
    <mergeCell ref="W47:W48"/>
    <mergeCell ref="X47:X48"/>
    <mergeCell ref="B47:B48"/>
    <mergeCell ref="C47:C48"/>
    <mergeCell ref="D47:E47"/>
    <mergeCell ref="F47:H47"/>
    <mergeCell ref="I47:I48"/>
    <mergeCell ref="M47:M48"/>
    <mergeCell ref="F84:H84"/>
    <mergeCell ref="I84:I85"/>
    <mergeCell ref="M84:M85"/>
    <mergeCell ref="AX47:AX48"/>
    <mergeCell ref="BA47:BA48"/>
    <mergeCell ref="BB47:BB48"/>
    <mergeCell ref="BC47:BD47"/>
    <mergeCell ref="BE47:BG47"/>
    <mergeCell ref="BH47:BH48"/>
    <mergeCell ref="AK47:AM47"/>
    <mergeCell ref="AN47:AN48"/>
    <mergeCell ref="AQ47:AQ48"/>
    <mergeCell ref="AR47:AR48"/>
    <mergeCell ref="AS47:AT47"/>
    <mergeCell ref="AU47:AW47"/>
    <mergeCell ref="Y47:Z47"/>
    <mergeCell ref="AA47:AC47"/>
    <mergeCell ref="AD47:AD48"/>
    <mergeCell ref="AG47:AG48"/>
    <mergeCell ref="AH47:AH48"/>
    <mergeCell ref="AI47:AJ47"/>
    <mergeCell ref="N47:N48"/>
    <mergeCell ref="O47:P47"/>
    <mergeCell ref="Q47:S47"/>
    <mergeCell ref="BC84:BD84"/>
    <mergeCell ref="BE84:BG84"/>
    <mergeCell ref="BH84:BH85"/>
    <mergeCell ref="AK84:AM84"/>
    <mergeCell ref="AN84:AN85"/>
    <mergeCell ref="AQ84:AQ85"/>
    <mergeCell ref="AR84:AR85"/>
    <mergeCell ref="AS84:AT84"/>
    <mergeCell ref="AU84:AW84"/>
    <mergeCell ref="B102:B103"/>
    <mergeCell ref="C102:C103"/>
    <mergeCell ref="D102:E102"/>
    <mergeCell ref="F102:H102"/>
    <mergeCell ref="I102:I103"/>
    <mergeCell ref="M102:M103"/>
    <mergeCell ref="AX84:AX85"/>
    <mergeCell ref="BA84:BA85"/>
    <mergeCell ref="BB84:BB85"/>
    <mergeCell ref="Y84:Z84"/>
    <mergeCell ref="AA84:AC84"/>
    <mergeCell ref="AD84:AD85"/>
    <mergeCell ref="AG84:AG85"/>
    <mergeCell ref="AH84:AH85"/>
    <mergeCell ref="AI84:AJ84"/>
    <mergeCell ref="N84:N85"/>
    <mergeCell ref="O84:P84"/>
    <mergeCell ref="Q84:S84"/>
    <mergeCell ref="T84:T85"/>
    <mergeCell ref="W84:W85"/>
    <mergeCell ref="X84:X85"/>
    <mergeCell ref="B84:B85"/>
    <mergeCell ref="C84:C85"/>
    <mergeCell ref="D84:E84"/>
    <mergeCell ref="Y102:Z102"/>
    <mergeCell ref="AA102:AC102"/>
    <mergeCell ref="AD102:AD103"/>
    <mergeCell ref="AG102:AG103"/>
    <mergeCell ref="AH102:AH103"/>
    <mergeCell ref="AI102:AJ102"/>
    <mergeCell ref="N102:N103"/>
    <mergeCell ref="O102:P102"/>
    <mergeCell ref="Q102:S102"/>
    <mergeCell ref="T102:T103"/>
    <mergeCell ref="W102:W103"/>
    <mergeCell ref="X102:X103"/>
    <mergeCell ref="AX102:AX103"/>
    <mergeCell ref="BA102:BA103"/>
    <mergeCell ref="BB102:BB103"/>
    <mergeCell ref="BC102:BD102"/>
    <mergeCell ref="BE102:BG102"/>
    <mergeCell ref="BH102:BH103"/>
    <mergeCell ref="AK102:AM102"/>
    <mergeCell ref="AN102:AN103"/>
    <mergeCell ref="AQ102:AQ103"/>
    <mergeCell ref="AR102:AR103"/>
    <mergeCell ref="AS102:AT102"/>
    <mergeCell ref="AU102:AW102"/>
  </mergeCells>
  <conditionalFormatting sqref="BC102:BD102">
    <cfRule type="expression" dxfId="57" priority="905">
      <formula>#REF!&lt;&gt;KU65024</formula>
    </cfRule>
  </conditionalFormatting>
  <conditionalFormatting sqref="BE102:BG102">
    <cfRule type="expression" dxfId="56" priority="906">
      <formula>#REF!&lt;&gt;KU65024</formula>
    </cfRule>
  </conditionalFormatting>
  <conditionalFormatting sqref="BA102:BA103">
    <cfRule type="expression" dxfId="55" priority="907">
      <formula>#REF!&lt;&gt;KU65024</formula>
    </cfRule>
  </conditionalFormatting>
  <conditionalFormatting sqref="BB102:BB103">
    <cfRule type="expression" dxfId="54" priority="908">
      <formula>#REF!&lt;&gt;KU65024</formula>
    </cfRule>
  </conditionalFormatting>
  <conditionalFormatting sqref="BH102:BH103">
    <cfRule type="expression" dxfId="53" priority="909">
      <formula>#REF!&lt;&gt;KU65024</formula>
    </cfRule>
  </conditionalFormatting>
  <conditionalFormatting sqref="B102:B103">
    <cfRule type="expression" dxfId="52" priority="910">
      <formula>#REF!&lt;&gt;JB65024</formula>
    </cfRule>
  </conditionalFormatting>
  <conditionalFormatting sqref="C102:C103">
    <cfRule type="expression" dxfId="51" priority="911">
      <formula>#REF!&lt;&gt;JB65024</formula>
    </cfRule>
  </conditionalFormatting>
  <conditionalFormatting sqref="X102:X103 O102:P102">
    <cfRule type="expression" dxfId="50" priority="912">
      <formula>#REF!&lt;&gt;JK65024</formula>
    </cfRule>
  </conditionalFormatting>
  <conditionalFormatting sqref="W102:W103">
    <cfRule type="expression" dxfId="49" priority="914">
      <formula>#REF!&lt;&gt;JT65024</formula>
    </cfRule>
  </conditionalFormatting>
  <conditionalFormatting sqref="M102:M103">
    <cfRule type="expression" dxfId="48" priority="915">
      <formula>#REF!&lt;&gt;JK65024</formula>
    </cfRule>
  </conditionalFormatting>
  <conditionalFormatting sqref="N102:N103">
    <cfRule type="expression" dxfId="47" priority="916">
      <formula>#REF!&lt;&gt;JK65024</formula>
    </cfRule>
  </conditionalFormatting>
  <conditionalFormatting sqref="T102:T103">
    <cfRule type="expression" dxfId="46" priority="917">
      <formula>#REF!&lt;&gt;JK65024</formula>
    </cfRule>
  </conditionalFormatting>
  <conditionalFormatting sqref="AS102:AT102">
    <cfRule type="expression" dxfId="45" priority="918">
      <formula>#REF!&lt;&gt;KL65024</formula>
    </cfRule>
  </conditionalFormatting>
  <conditionalFormatting sqref="AU102:AW102">
    <cfRule type="expression" dxfId="44" priority="919">
      <formula>#REF!&lt;&gt;KL65024</formula>
    </cfRule>
  </conditionalFormatting>
  <conditionalFormatting sqref="AG102:AG103">
    <cfRule type="expression" dxfId="43" priority="920">
      <formula>#REF!&lt;&gt;KC65024</formula>
    </cfRule>
  </conditionalFormatting>
  <conditionalFormatting sqref="AH102:AH103">
    <cfRule type="expression" dxfId="42" priority="921">
      <formula>#REF!&lt;&gt;KC65024</formula>
    </cfRule>
  </conditionalFormatting>
  <conditionalFormatting sqref="AX102:AX103">
    <cfRule type="expression" dxfId="41" priority="922">
      <formula>#REF!&lt;&gt;KL65024</formula>
    </cfRule>
  </conditionalFormatting>
  <conditionalFormatting sqref="AQ102:AQ103">
    <cfRule type="expression" dxfId="40" priority="923">
      <formula>#REF!&lt;&gt;KL65024</formula>
    </cfRule>
  </conditionalFormatting>
  <conditionalFormatting sqref="AR102:AR103">
    <cfRule type="expression" dxfId="39" priority="924">
      <formula>#REF!&lt;&gt;KL65024</formula>
    </cfRule>
  </conditionalFormatting>
  <conditionalFormatting sqref="AI102:AJ102">
    <cfRule type="expression" dxfId="38" priority="925">
      <formula>#REF!&lt;&gt;KC65024</formula>
    </cfRule>
  </conditionalFormatting>
  <conditionalFormatting sqref="AK102:AM102">
    <cfRule type="expression" dxfId="37" priority="926">
      <formula>#REF!&lt;&gt;KC65024</formula>
    </cfRule>
  </conditionalFormatting>
  <conditionalFormatting sqref="AN102:AN103">
    <cfRule type="expression" dxfId="36" priority="927">
      <formula>#REF!&lt;&gt;KC65024</formula>
    </cfRule>
  </conditionalFormatting>
  <conditionalFormatting sqref="AD102:AD103">
    <cfRule type="expression" dxfId="35" priority="928">
      <formula>#REF!&lt;&gt;JT65024</formula>
    </cfRule>
  </conditionalFormatting>
  <conditionalFormatting sqref="I102:I103 K102:K103 J102 U102:V102 V103 AE102 AO102 AY102 BI102">
    <cfRule type="expression" dxfId="34" priority="929">
      <formula>#REF!&lt;&gt;JB65024</formula>
    </cfRule>
  </conditionalFormatting>
  <conditionalFormatting sqref="Y102:Z102">
    <cfRule type="expression" dxfId="33" priority="938">
      <formula>#REF!&lt;&gt;JT65024</formula>
    </cfRule>
  </conditionalFormatting>
  <conditionalFormatting sqref="Q102:S102">
    <cfRule type="expression" dxfId="32" priority="939">
      <formula>#REF!&lt;&gt;JK65024</formula>
    </cfRule>
  </conditionalFormatting>
  <conditionalFormatting sqref="AA102:AC102">
    <cfRule type="expression" dxfId="31" priority="940">
      <formula>#REF!&lt;&gt;JT65024</formula>
    </cfRule>
  </conditionalFormatting>
  <conditionalFormatting sqref="D102:E102">
    <cfRule type="expression" dxfId="30" priority="941">
      <formula>#REF!&lt;&gt;JB65024</formula>
    </cfRule>
  </conditionalFormatting>
  <conditionalFormatting sqref="F102:H102">
    <cfRule type="expression" dxfId="29" priority="942">
      <formula>#REF!&lt;&gt;JB65024</formula>
    </cfRule>
  </conditionalFormatting>
  <conditionalFormatting sqref="BC7:BD7 BC47:BD47 BC84:BD84">
    <cfRule type="expression" dxfId="28" priority="943">
      <formula>AZ1&lt;&gt;KU64923</formula>
    </cfRule>
  </conditionalFormatting>
  <conditionalFormatting sqref="BE7:BG7 BE47:BG47 BE84:BG84">
    <cfRule type="expression" dxfId="27" priority="946">
      <formula>AZ1&lt;&gt;KU64923</formula>
    </cfRule>
  </conditionalFormatting>
  <conditionalFormatting sqref="BA7:BA8 BA47:BA48 BA84:BA85">
    <cfRule type="expression" dxfId="26" priority="949">
      <formula>AZ1&lt;&gt;KU64923</formula>
    </cfRule>
  </conditionalFormatting>
  <conditionalFormatting sqref="BB7:BB8 BB47:BB48 BB84:BB85">
    <cfRule type="expression" dxfId="25" priority="952">
      <formula>AZ1&lt;&gt;KU64923</formula>
    </cfRule>
  </conditionalFormatting>
  <conditionalFormatting sqref="BH7:BH8 BH47:BH48 BH84:BH85">
    <cfRule type="expression" dxfId="24" priority="955">
      <formula>AZ1&lt;&gt;KU64923</formula>
    </cfRule>
  </conditionalFormatting>
  <conditionalFormatting sqref="B47:B48 B84:B85">
    <cfRule type="expression" dxfId="23" priority="958">
      <formula>A41&lt;&gt;JB64963</formula>
    </cfRule>
  </conditionalFormatting>
  <conditionalFormatting sqref="C47:C48 C84:C85">
    <cfRule type="expression" dxfId="22" priority="960">
      <formula>A41&lt;&gt;JB64963</formula>
    </cfRule>
  </conditionalFormatting>
  <conditionalFormatting sqref="X7:X8 O7:P7 D7:E7 X47:X48 O47:P47 X84:X85 O84:P84">
    <cfRule type="expression" dxfId="21" priority="962">
      <formula>A1&lt;&gt;IZ64923</formula>
    </cfRule>
  </conditionalFormatting>
  <conditionalFormatting sqref="W7:W8 W47:W48 W84:W85">
    <cfRule type="expression" dxfId="20" priority="969">
      <formula>U1&lt;&gt;JT64923</formula>
    </cfRule>
  </conditionalFormatting>
  <conditionalFormatting sqref="M7:M8 B7:B8 M47:M48 M84:M85">
    <cfRule type="expression" dxfId="19" priority="972">
      <formula>A1&lt;&gt;IZ64923</formula>
    </cfRule>
  </conditionalFormatting>
  <conditionalFormatting sqref="N7:N8 C7:C8 N47:N48 N84:N85">
    <cfRule type="expression" dxfId="18" priority="976">
      <formula>A1&lt;&gt;IZ64923</formula>
    </cfRule>
  </conditionalFormatting>
  <conditionalFormatting sqref="T7:T8 I7:I8 T47:T48 T84:T85">
    <cfRule type="expression" dxfId="17" priority="980">
      <formula>A1&lt;&gt;IZ64923</formula>
    </cfRule>
  </conditionalFormatting>
  <conditionalFormatting sqref="AS7:AT7 AS47:AT47 AS84:AT84">
    <cfRule type="expression" dxfId="16" priority="984">
      <formula>AP1&lt;&gt;KL64923</formula>
    </cfRule>
  </conditionalFormatting>
  <conditionalFormatting sqref="AU7:AW7 AU47:AW47 AU84:AW84">
    <cfRule type="expression" dxfId="15" priority="987">
      <formula>AP1&lt;&gt;KL64923</formula>
    </cfRule>
  </conditionalFormatting>
  <conditionalFormatting sqref="AG7:AG8 AG47:AG48 AG84:AG85">
    <cfRule type="expression" dxfId="14" priority="990">
      <formula>AF1&lt;&gt;KC64923</formula>
    </cfRule>
  </conditionalFormatting>
  <conditionalFormatting sqref="AH7:AH8 AH47:AH48 AH84:AH85">
    <cfRule type="expression" dxfId="13" priority="993">
      <formula>AF1&lt;&gt;KC64923</formula>
    </cfRule>
  </conditionalFormatting>
  <conditionalFormatting sqref="AX7:AX8 AX47:AX48 AX84:AX85">
    <cfRule type="expression" dxfId="12" priority="996">
      <formula>AP1&lt;&gt;KL64923</formula>
    </cfRule>
  </conditionalFormatting>
  <conditionalFormatting sqref="AQ7:AQ8 AQ47:AQ48 AQ84:AQ85">
    <cfRule type="expression" dxfId="11" priority="999">
      <formula>AP1&lt;&gt;KL64923</formula>
    </cfRule>
  </conditionalFormatting>
  <conditionalFormatting sqref="AR7:AR8 AR47:AR48 AR84:AR85">
    <cfRule type="expression" dxfId="10" priority="1002">
      <formula>AP1&lt;&gt;KL64923</formula>
    </cfRule>
  </conditionalFormatting>
  <conditionalFormatting sqref="AI7:AJ7 AI47:AJ47 AI84:AJ84">
    <cfRule type="expression" dxfId="9" priority="1005">
      <formula>AF1&lt;&gt;KC64923</formula>
    </cfRule>
  </conditionalFormatting>
  <conditionalFormatting sqref="AK7:AM7 AK47:AM47 AK84:AM84">
    <cfRule type="expression" dxfId="8" priority="1008">
      <formula>AF1&lt;&gt;KC64923</formula>
    </cfRule>
  </conditionalFormatting>
  <conditionalFormatting sqref="AN7:AN8 AN47:AN48 AN84:AN85">
    <cfRule type="expression" dxfId="7" priority="1011">
      <formula>AF1&lt;&gt;KC64923</formula>
    </cfRule>
  </conditionalFormatting>
  <conditionalFormatting sqref="AD7:AD8 AD47:AD48 AD84:AD85">
    <cfRule type="expression" dxfId="6" priority="1014">
      <formula>U1&lt;&gt;JT64923</formula>
    </cfRule>
  </conditionalFormatting>
  <conditionalFormatting sqref="AE7:AE8 AO7:AO8 AY7:AY8 BI7:BI8 AE47 AO47 AY47 BI47 U7:V8 I47:I48 K47:K48 J7:K8 J47 U47:V47 V48 I84:I85 K84:K85 J84 U84:V84 V85 AE84 AO84 AY84 BI84">
    <cfRule type="expression" dxfId="5" priority="1017">
      <formula>A1&lt;&gt;JB64923</formula>
    </cfRule>
  </conditionalFormatting>
  <conditionalFormatting sqref="Y7:Z7 Y47:Z47 Y84:Z84">
    <cfRule type="expression" dxfId="4" priority="1041">
      <formula>U1&lt;&gt;JT64923</formula>
    </cfRule>
  </conditionalFormatting>
  <conditionalFormatting sqref="Q7:S7 F7:H7 Q47:S47 Q84:S84">
    <cfRule type="expression" dxfId="3" priority="1044">
      <formula>A1&lt;&gt;IZ64923</formula>
    </cfRule>
  </conditionalFormatting>
  <conditionalFormatting sqref="AA7:AC7 AA47:AC47 AA84:AC84">
    <cfRule type="expression" dxfId="2" priority="1048">
      <formula>U1&lt;&gt;JT64923</formula>
    </cfRule>
  </conditionalFormatting>
  <conditionalFormatting sqref="D47:E47 D84:E84">
    <cfRule type="expression" dxfId="1" priority="1051">
      <formula>A41&lt;&gt;JB64963</formula>
    </cfRule>
  </conditionalFormatting>
  <conditionalFormatting sqref="F47:H47 F84:H84">
    <cfRule type="expression" dxfId="0" priority="1053">
      <formula>A41&lt;&gt;JB64963</formula>
    </cfRule>
  </conditionalFormatting>
  <hyperlinks>
    <hyperlink ref="B42" r:id="rId1"/>
    <hyperlink ref="D42" r:id="rId2"/>
    <hyperlink ref="M42" r:id="rId3"/>
    <hyperlink ref="O42" r:id="rId4"/>
    <hyperlink ref="W42" r:id="rId5"/>
    <hyperlink ref="Y42" r:id="rId6"/>
    <hyperlink ref="AG42" r:id="rId7"/>
    <hyperlink ref="AI42" r:id="rId8"/>
    <hyperlink ref="AQ42" r:id="rId9"/>
    <hyperlink ref="AS42" r:id="rId10"/>
    <hyperlink ref="BA42" r:id="rId11"/>
    <hyperlink ref="BC42" r:id="rId12"/>
  </hyperlinks>
  <pageMargins left="0.7" right="0.7" top="0.78740157499999996" bottom="0.78740157499999996" header="0.3" footer="0.3"/>
  <pageSetup paperSize="9" orientation="portrait" verticalDpi="0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Půda</vt:lpstr>
      <vt:lpstr>Ob. struktura a změna počtu</vt:lpstr>
      <vt:lpstr>Ob.  stárnutí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Uživatel</cp:lastModifiedBy>
  <cp:lastPrinted>2020-05-25T09:49:43Z</cp:lastPrinted>
  <dcterms:created xsi:type="dcterms:W3CDTF">2020-05-14T06:34:42Z</dcterms:created>
  <dcterms:modified xsi:type="dcterms:W3CDTF">2021-06-17T06:56:03Z</dcterms:modified>
</cp:coreProperties>
</file>